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tatic\sil\sil_IT_pravo\sil_IT\sil_labs\"/>
    </mc:Choice>
  </mc:AlternateContent>
  <xr:revisionPtr revIDLastSave="0" documentId="13_ncr:1_{750D6D79-78FD-4E73-BFD8-F7A32C766BC4}" xr6:coauthVersionLast="45" xr6:coauthVersionMax="45" xr10:uidLastSave="{00000000-0000-0000-0000-000000000000}"/>
  <bookViews>
    <workbookView xWindow="-108" yWindow="-108" windowWidth="16608" windowHeight="8856" xr2:uid="{68E4D53B-82D6-47E6-A3DD-0F4A5870F65C}"/>
  </bookViews>
  <sheets>
    <sheet name="1" sheetId="1" r:id="rId1"/>
  </sheets>
  <externalReferences>
    <externalReference r:id="rId2"/>
  </externalReferences>
  <definedNames>
    <definedName name="_xlnm._FilterDatabase" localSheetId="0" hidden="1">'1'!$A$1:$BE$58</definedName>
    <definedName name="x">#REF!</definedName>
    <definedName name="y">#REF!</definedName>
    <definedName name="БА">'[1]Тематика занятий'!$A$127:$B$138</definedName>
    <definedName name="БА_">'[1]Тематика занятий'!$A$140:$B$151</definedName>
    <definedName name="ГУ">'[1]Тематика занятий'!$A$55:$B$80</definedName>
    <definedName name="Ист">'[1]Тематика занятий'!$A$110:$B$124</definedName>
    <definedName name="НО">'[1]Тематика занятий'!$A$3:$B$21</definedName>
    <definedName name="НО_">'[1]Тематика занятий'!$A$23:$B$28</definedName>
    <definedName name="_xlnm.Print_Area" localSheetId="0">'1'!#REF!</definedName>
    <definedName name="ПР">'[1]Тематика занятий'!$A$32:$B$51</definedName>
    <definedName name="ПРО">'[1]Тематика занятий'!$D$40:$E$43</definedName>
    <definedName name="ПРО2">'[1]Тематика занятий'!$D$44:$E$47</definedName>
    <definedName name="ПРО4">'[1]Тематика занятий'!$D$32:$E$36</definedName>
    <definedName name="ПС">'[1]Тематика занятий'!$A$83:$B$107</definedName>
    <definedName name="ПС2">'[1]Тематика занятий'!$D$90:$E$113</definedName>
    <definedName name="ПСО">'[1]Тематика занятий'!$D$83:$E$87</definedName>
    <definedName name="ПСО3">'[1]Тематика занятий'!$F$83:$G$92</definedName>
    <definedName name="СП">'[1]Тематика занятий'!$D$117:$E$134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Z24" i="1" l="1"/>
  <c r="BD8" i="1"/>
  <c r="B61" i="1"/>
  <c r="B60" i="1"/>
  <c r="L58" i="1"/>
  <c r="K58" i="1"/>
  <c r="J58" i="1"/>
  <c r="I58" i="1"/>
  <c r="H58" i="1"/>
  <c r="G58" i="1"/>
  <c r="F58" i="1"/>
  <c r="E58" i="1"/>
  <c r="D58" i="1"/>
  <c r="C58" i="1"/>
  <c r="AZ57" i="1"/>
  <c r="AT57" i="1"/>
  <c r="AI57" i="1"/>
  <c r="AD57" i="1"/>
  <c r="Y57" i="1"/>
  <c r="V57" i="1"/>
  <c r="S57" i="1"/>
  <c r="Q57" i="1"/>
  <c r="AM57" i="1" s="1"/>
  <c r="M57" i="1"/>
  <c r="AZ56" i="1"/>
  <c r="AT56" i="1"/>
  <c r="AG56" i="1"/>
  <c r="AD56" i="1"/>
  <c r="AC56" i="1"/>
  <c r="AA56" i="1"/>
  <c r="AM56" i="1" s="1"/>
  <c r="M56" i="1"/>
  <c r="AZ55" i="1"/>
  <c r="AT55" i="1"/>
  <c r="AD55" i="1"/>
  <c r="U55" i="1"/>
  <c r="AM55" i="1" s="1"/>
  <c r="M55" i="1"/>
  <c r="AZ54" i="1"/>
  <c r="AT54" i="1"/>
  <c r="AD54" i="1"/>
  <c r="AA54" i="1"/>
  <c r="Z54" i="1"/>
  <c r="Y54" i="1"/>
  <c r="AM54" i="1" s="1"/>
  <c r="M54" i="1"/>
  <c r="AZ53" i="1"/>
  <c r="AT53" i="1"/>
  <c r="AG53" i="1"/>
  <c r="AD53" i="1"/>
  <c r="AB53" i="1"/>
  <c r="T53" i="1"/>
  <c r="AM53" i="1" s="1"/>
  <c r="M53" i="1"/>
  <c r="AZ52" i="1"/>
  <c r="AT52" i="1"/>
  <c r="AM52" i="1"/>
  <c r="AD52" i="1"/>
  <c r="M52" i="1"/>
  <c r="BB52" i="1" s="1"/>
  <c r="BD52" i="1" s="1"/>
  <c r="BE52" i="1" s="1"/>
  <c r="AZ51" i="1"/>
  <c r="AT51" i="1"/>
  <c r="BB51" i="1" s="1"/>
  <c r="BD51" i="1" s="1"/>
  <c r="BE51" i="1" s="1"/>
  <c r="AG51" i="1"/>
  <c r="AC51" i="1"/>
  <c r="Z51" i="1"/>
  <c r="T51" i="1"/>
  <c r="S51" i="1"/>
  <c r="AM51" i="1" s="1"/>
  <c r="M51" i="1"/>
  <c r="AZ50" i="1"/>
  <c r="AT50" i="1"/>
  <c r="AM50" i="1"/>
  <c r="M50" i="1"/>
  <c r="BB50" i="1" s="1"/>
  <c r="BD50" i="1" s="1"/>
  <c r="BE50" i="1" s="1"/>
  <c r="AZ49" i="1"/>
  <c r="AT49" i="1"/>
  <c r="AL49" i="1"/>
  <c r="AD49" i="1"/>
  <c r="AC49" i="1"/>
  <c r="Z49" i="1"/>
  <c r="AM49" i="1" s="1"/>
  <c r="X49" i="1"/>
  <c r="M49" i="1"/>
  <c r="AZ48" i="1"/>
  <c r="AT48" i="1"/>
  <c r="AG48" i="1"/>
  <c r="AB48" i="1"/>
  <c r="W48" i="1"/>
  <c r="R48" i="1"/>
  <c r="M48" i="1"/>
  <c r="AZ47" i="1"/>
  <c r="AT47" i="1"/>
  <c r="BB47" i="1" s="1"/>
  <c r="BD47" i="1" s="1"/>
  <c r="BE47" i="1" s="1"/>
  <c r="AF47" i="1"/>
  <c r="W47" i="1"/>
  <c r="Q47" i="1"/>
  <c r="AM47" i="1" s="1"/>
  <c r="M47" i="1"/>
  <c r="AZ46" i="1"/>
  <c r="AT46" i="1"/>
  <c r="AK46" i="1"/>
  <c r="AG46" i="1"/>
  <c r="AC46" i="1"/>
  <c r="Y46" i="1"/>
  <c r="AM46" i="1" s="1"/>
  <c r="Q46" i="1"/>
  <c r="M46" i="1"/>
  <c r="AZ45" i="1"/>
  <c r="AT45" i="1"/>
  <c r="AK45" i="1"/>
  <c r="AJ45" i="1"/>
  <c r="AI45" i="1"/>
  <c r="AD45" i="1"/>
  <c r="AC45" i="1"/>
  <c r="R45" i="1"/>
  <c r="M45" i="1"/>
  <c r="AZ44" i="1"/>
  <c r="AT44" i="1"/>
  <c r="AL44" i="1"/>
  <c r="AC44" i="1"/>
  <c r="AM44" i="1" s="1"/>
  <c r="BB44" i="1" s="1"/>
  <c r="BD44" i="1" s="1"/>
  <c r="BE44" i="1" s="1"/>
  <c r="M44" i="1"/>
  <c r="AZ43" i="1"/>
  <c r="AT43" i="1"/>
  <c r="AG43" i="1"/>
  <c r="AD43" i="1"/>
  <c r="AC43" i="1"/>
  <c r="S43" i="1"/>
  <c r="M43" i="1"/>
  <c r="AZ42" i="1"/>
  <c r="AT42" i="1"/>
  <c r="AD42" i="1"/>
  <c r="AC42" i="1"/>
  <c r="AA42" i="1"/>
  <c r="T42" i="1"/>
  <c r="AM42" i="1" s="1"/>
  <c r="BB42" i="1" s="1"/>
  <c r="BD42" i="1" s="1"/>
  <c r="BE42" i="1" s="1"/>
  <c r="M42" i="1"/>
  <c r="AZ41" i="1"/>
  <c r="AT41" i="1"/>
  <c r="AL41" i="1"/>
  <c r="AI41" i="1"/>
  <c r="AD41" i="1"/>
  <c r="AC41" i="1"/>
  <c r="M41" i="1"/>
  <c r="AZ40" i="1"/>
  <c r="AT40" i="1"/>
  <c r="AD40" i="1"/>
  <c r="Z40" i="1"/>
  <c r="AM40" i="1" s="1"/>
  <c r="BB40" i="1" s="1"/>
  <c r="BD40" i="1" s="1"/>
  <c r="BE40" i="1" s="1"/>
  <c r="M40" i="1"/>
  <c r="AZ39" i="1"/>
  <c r="AT39" i="1"/>
  <c r="AG39" i="1"/>
  <c r="W39" i="1"/>
  <c r="Q39" i="1"/>
  <c r="AM39" i="1" s="1"/>
  <c r="BB39" i="1" s="1"/>
  <c r="BD39" i="1" s="1"/>
  <c r="BE39" i="1" s="1"/>
  <c r="M39" i="1"/>
  <c r="AZ38" i="1"/>
  <c r="AT38" i="1"/>
  <c r="AG38" i="1"/>
  <c r="AD38" i="1"/>
  <c r="AC38" i="1"/>
  <c r="AB38" i="1"/>
  <c r="AM38" i="1" s="1"/>
  <c r="T38" i="1"/>
  <c r="M38" i="1"/>
  <c r="AZ37" i="1"/>
  <c r="AT37" i="1"/>
  <c r="AL37" i="1"/>
  <c r="AD37" i="1"/>
  <c r="AC37" i="1"/>
  <c r="V37" i="1"/>
  <c r="AM37" i="1" s="1"/>
  <c r="BB37" i="1" s="1"/>
  <c r="BD37" i="1" s="1"/>
  <c r="BE37" i="1" s="1"/>
  <c r="M37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Z36" i="1"/>
  <c r="AT36" i="1"/>
  <c r="BB36" i="1" s="1"/>
  <c r="BD36" i="1" s="1"/>
  <c r="BE36" i="1" s="1"/>
  <c r="AD36" i="1"/>
  <c r="AC36" i="1"/>
  <c r="Z36" i="1"/>
  <c r="AM36" i="1" s="1"/>
  <c r="M36" i="1"/>
  <c r="AG34" i="1"/>
  <c r="AI34" i="1" s="1"/>
  <c r="AK34" i="1" s="1"/>
  <c r="AL34" i="1" s="1"/>
  <c r="AF34" i="1"/>
  <c r="AH34" i="1" s="1"/>
  <c r="AJ34" i="1" s="1"/>
  <c r="Q34" i="1"/>
  <c r="S34" i="1" s="1"/>
  <c r="U34" i="1" s="1"/>
  <c r="W34" i="1" s="1"/>
  <c r="Y34" i="1" s="1"/>
  <c r="AA34" i="1" s="1"/>
  <c r="AC34" i="1" s="1"/>
  <c r="AD34" i="1" s="1"/>
  <c r="P34" i="1"/>
  <c r="R34" i="1" s="1"/>
  <c r="T34" i="1" s="1"/>
  <c r="V34" i="1" s="1"/>
  <c r="X34" i="1" s="1"/>
  <c r="Z34" i="1" s="1"/>
  <c r="AB34" i="1" s="1"/>
  <c r="L34" i="1"/>
  <c r="J34" i="1"/>
  <c r="K34" i="1" s="1"/>
  <c r="I34" i="1"/>
  <c r="F34" i="1"/>
  <c r="E34" i="1"/>
  <c r="G34" i="1" s="1"/>
  <c r="L31" i="1"/>
  <c r="K31" i="1"/>
  <c r="J31" i="1"/>
  <c r="I31" i="1"/>
  <c r="H31" i="1"/>
  <c r="G31" i="1"/>
  <c r="F31" i="1"/>
  <c r="E31" i="1"/>
  <c r="D31" i="1"/>
  <c r="C31" i="1"/>
  <c r="AZ30" i="1"/>
  <c r="AT30" i="1"/>
  <c r="AM30" i="1"/>
  <c r="M30" i="1"/>
  <c r="BB30" i="1" s="1"/>
  <c r="BD30" i="1" s="1"/>
  <c r="BE30" i="1" s="1"/>
  <c r="AZ29" i="1"/>
  <c r="AT29" i="1"/>
  <c r="BB29" i="1" s="1"/>
  <c r="BD29" i="1" s="1"/>
  <c r="BE29" i="1" s="1"/>
  <c r="AE29" i="1"/>
  <c r="AM29" i="1" s="1"/>
  <c r="M29" i="1"/>
  <c r="AZ28" i="1"/>
  <c r="AT28" i="1"/>
  <c r="AK28" i="1"/>
  <c r="AJ28" i="1"/>
  <c r="AI28" i="1"/>
  <c r="AC28" i="1"/>
  <c r="AM28" i="1" s="1"/>
  <c r="AB28" i="1"/>
  <c r="M28" i="1"/>
  <c r="AZ27" i="1"/>
  <c r="AT27" i="1"/>
  <c r="W27" i="1"/>
  <c r="V27" i="1"/>
  <c r="M27" i="1"/>
  <c r="AZ26" i="1"/>
  <c r="AT26" i="1"/>
  <c r="BB26" i="1" s="1"/>
  <c r="BD26" i="1" s="1"/>
  <c r="BE26" i="1" s="1"/>
  <c r="AI26" i="1"/>
  <c r="AF26" i="1"/>
  <c r="AC26" i="1"/>
  <c r="W26" i="1"/>
  <c r="V26" i="1"/>
  <c r="AM26" i="1" s="1"/>
  <c r="M26" i="1"/>
  <c r="AZ25" i="1"/>
  <c r="AT25" i="1"/>
  <c r="AJ25" i="1"/>
  <c r="AI25" i="1"/>
  <c r="AC25" i="1"/>
  <c r="W25" i="1"/>
  <c r="R25" i="1"/>
  <c r="Q25" i="1"/>
  <c r="AM25" i="1" s="1"/>
  <c r="M25" i="1"/>
  <c r="AT24" i="1"/>
  <c r="AL24" i="1"/>
  <c r="AC24" i="1"/>
  <c r="AM24" i="1" s="1"/>
  <c r="Y24" i="1"/>
  <c r="M24" i="1"/>
  <c r="AZ23" i="1"/>
  <c r="AT23" i="1"/>
  <c r="AB23" i="1"/>
  <c r="AA23" i="1"/>
  <c r="S23" i="1"/>
  <c r="AM23" i="1" s="1"/>
  <c r="BB23" i="1" s="1"/>
  <c r="BD23" i="1" s="1"/>
  <c r="BE23" i="1" s="1"/>
  <c r="M23" i="1"/>
  <c r="AZ22" i="1"/>
  <c r="AT22" i="1"/>
  <c r="AL22" i="1"/>
  <c r="AD22" i="1"/>
  <c r="AC22" i="1"/>
  <c r="AM22" i="1" s="1"/>
  <c r="BB22" i="1" s="1"/>
  <c r="BD22" i="1" s="1"/>
  <c r="BE22" i="1" s="1"/>
  <c r="M22" i="1"/>
  <c r="AZ21" i="1"/>
  <c r="AT21" i="1"/>
  <c r="AL21" i="1"/>
  <c r="AH21" i="1"/>
  <c r="AF21" i="1"/>
  <c r="AE21" i="1"/>
  <c r="AD21" i="1"/>
  <c r="Q21" i="1"/>
  <c r="AM21" i="1" s="1"/>
  <c r="M21" i="1"/>
  <c r="AZ20" i="1"/>
  <c r="AT20" i="1"/>
  <c r="AJ20" i="1"/>
  <c r="AI20" i="1"/>
  <c r="AD20" i="1"/>
  <c r="Q20" i="1"/>
  <c r="AM20" i="1" s="1"/>
  <c r="M20" i="1"/>
  <c r="BB20" i="1" s="1"/>
  <c r="BD20" i="1" s="1"/>
  <c r="BE20" i="1" s="1"/>
  <c r="AZ19" i="1"/>
  <c r="AT19" i="1"/>
  <c r="AL19" i="1"/>
  <c r="X19" i="1"/>
  <c r="AM19" i="1" s="1"/>
  <c r="V19" i="1"/>
  <c r="M19" i="1"/>
  <c r="BB19" i="1" s="1"/>
  <c r="BD19" i="1" s="1"/>
  <c r="BE19" i="1" s="1"/>
  <c r="AZ18" i="1"/>
  <c r="AT18" i="1"/>
  <c r="AG18" i="1"/>
  <c r="AD18" i="1"/>
  <c r="AC18" i="1"/>
  <c r="AB18" i="1"/>
  <c r="Q18" i="1"/>
  <c r="AM18" i="1" s="1"/>
  <c r="BB18" i="1" s="1"/>
  <c r="BD18" i="1" s="1"/>
  <c r="BE18" i="1" s="1"/>
  <c r="M18" i="1"/>
  <c r="AZ17" i="1"/>
  <c r="AT17" i="1"/>
  <c r="AE17" i="1"/>
  <c r="U17" i="1"/>
  <c r="AM17" i="1" s="1"/>
  <c r="M17" i="1"/>
  <c r="AZ16" i="1"/>
  <c r="AT16" i="1"/>
  <c r="AM16" i="1"/>
  <c r="M16" i="1"/>
  <c r="BB16" i="1" s="1"/>
  <c r="BD16" i="1" s="1"/>
  <c r="BE16" i="1" s="1"/>
  <c r="AZ15" i="1"/>
  <c r="AT15" i="1"/>
  <c r="AF15" i="1"/>
  <c r="W15" i="1"/>
  <c r="V15" i="1"/>
  <c r="R15" i="1"/>
  <c r="AM15" i="1" s="1"/>
  <c r="M15" i="1"/>
  <c r="BB15" i="1" s="1"/>
  <c r="BD15" i="1" s="1"/>
  <c r="BE15" i="1" s="1"/>
  <c r="AZ14" i="1"/>
  <c r="AV14" i="1"/>
  <c r="AT14" i="1"/>
  <c r="AI14" i="1"/>
  <c r="AH14" i="1"/>
  <c r="AD14" i="1"/>
  <c r="V14" i="1"/>
  <c r="AM14" i="1" s="1"/>
  <c r="R14" i="1"/>
  <c r="M14" i="1"/>
  <c r="BB14" i="1" s="1"/>
  <c r="BD14" i="1" s="1"/>
  <c r="BE14" i="1" s="1"/>
  <c r="AZ13" i="1"/>
  <c r="AT13" i="1"/>
  <c r="AB13" i="1"/>
  <c r="AA13" i="1"/>
  <c r="S13" i="1"/>
  <c r="AM13" i="1" s="1"/>
  <c r="BB13" i="1" s="1"/>
  <c r="BD13" i="1" s="1"/>
  <c r="BE13" i="1" s="1"/>
  <c r="M13" i="1"/>
  <c r="AZ12" i="1"/>
  <c r="AT12" i="1"/>
  <c r="AF12" i="1"/>
  <c r="Y12" i="1"/>
  <c r="AM12" i="1" s="1"/>
  <c r="M12" i="1"/>
  <c r="AZ11" i="1"/>
  <c r="AT11" i="1"/>
  <c r="AF11" i="1"/>
  <c r="AE11" i="1"/>
  <c r="AM11" i="1" s="1"/>
  <c r="M11" i="1"/>
  <c r="AZ10" i="1"/>
  <c r="AT10" i="1"/>
  <c r="AI10" i="1"/>
  <c r="AH10" i="1"/>
  <c r="W10" i="1"/>
  <c r="V10" i="1"/>
  <c r="R10" i="1"/>
  <c r="AM10" i="1" s="1"/>
  <c r="BB10" i="1" s="1"/>
  <c r="BD10" i="1" s="1"/>
  <c r="BE10" i="1" s="1"/>
  <c r="M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Z9" i="1"/>
  <c r="AV9" i="1"/>
  <c r="AT9" i="1"/>
  <c r="AK9" i="1"/>
  <c r="AC9" i="1"/>
  <c r="W9" i="1"/>
  <c r="U9" i="1"/>
  <c r="AM9" i="1" s="1"/>
  <c r="M9" i="1"/>
  <c r="BB9" i="1" s="1"/>
  <c r="BD9" i="1" s="1"/>
  <c r="BE9" i="1" s="1"/>
  <c r="A9" i="1"/>
  <c r="AZ8" i="1"/>
  <c r="AT8" i="1"/>
  <c r="AE8" i="1"/>
  <c r="U8" i="1"/>
  <c r="AM8" i="1" s="1"/>
  <c r="M8" i="1"/>
  <c r="BB8" i="1" s="1"/>
  <c r="BE8" i="1" s="1"/>
  <c r="Q6" i="1"/>
  <c r="S6" i="1" s="1"/>
  <c r="U6" i="1" s="1"/>
  <c r="W6" i="1" s="1"/>
  <c r="Y6" i="1" s="1"/>
  <c r="AA6" i="1" s="1"/>
  <c r="AC6" i="1" s="1"/>
  <c r="AE6" i="1" s="1"/>
  <c r="P6" i="1"/>
  <c r="R6" i="1" s="1"/>
  <c r="T6" i="1" s="1"/>
  <c r="V6" i="1" s="1"/>
  <c r="X6" i="1" s="1"/>
  <c r="Z6" i="1" s="1"/>
  <c r="AB6" i="1" s="1"/>
  <c r="AD6" i="1" s="1"/>
  <c r="I6" i="1"/>
  <c r="J6" i="1" s="1"/>
  <c r="K6" i="1" s="1"/>
  <c r="F6" i="1"/>
  <c r="E6" i="1"/>
  <c r="G6" i="1" s="1"/>
  <c r="L2" i="1"/>
  <c r="BB12" i="1" l="1"/>
  <c r="BD12" i="1" s="1"/>
  <c r="BE12" i="1" s="1"/>
  <c r="BB41" i="1"/>
  <c r="BD41" i="1" s="1"/>
  <c r="BE41" i="1" s="1"/>
  <c r="AF6" i="1"/>
  <c r="AH6" i="1" s="1"/>
  <c r="AJ6" i="1" s="1"/>
  <c r="AG6" i="1"/>
  <c r="AI6" i="1" s="1"/>
  <c r="AK6" i="1" s="1"/>
  <c r="AL6" i="1" s="1"/>
  <c r="BB11" i="1"/>
  <c r="BD11" i="1" s="1"/>
  <c r="BE11" i="1" s="1"/>
  <c r="BB17" i="1"/>
  <c r="BD17" i="1" s="1"/>
  <c r="BE17" i="1" s="1"/>
  <c r="BB21" i="1"/>
  <c r="BD21" i="1" s="1"/>
  <c r="BE21" i="1" s="1"/>
  <c r="BB27" i="1"/>
  <c r="BD27" i="1" s="1"/>
  <c r="BE27" i="1" s="1"/>
  <c r="BB25" i="1"/>
  <c r="BD25" i="1" s="1"/>
  <c r="BE25" i="1" s="1"/>
  <c r="BB38" i="1"/>
  <c r="BD38" i="1" s="1"/>
  <c r="BE38" i="1" s="1"/>
  <c r="BB24" i="1"/>
  <c r="BD24" i="1" s="1"/>
  <c r="BE24" i="1" s="1"/>
  <c r="AM27" i="1"/>
  <c r="BB28" i="1"/>
  <c r="BD28" i="1" s="1"/>
  <c r="BE28" i="1" s="1"/>
  <c r="AM41" i="1"/>
  <c r="AM43" i="1"/>
  <c r="BB43" i="1" s="1"/>
  <c r="BD43" i="1" s="1"/>
  <c r="BE43" i="1" s="1"/>
  <c r="AM45" i="1"/>
  <c r="BB45" i="1" s="1"/>
  <c r="BD45" i="1" s="1"/>
  <c r="BE45" i="1" s="1"/>
  <c r="BB46" i="1"/>
  <c r="BD46" i="1" s="1"/>
  <c r="BE46" i="1" s="1"/>
  <c r="AM48" i="1"/>
  <c r="BB48" i="1" s="1"/>
  <c r="BD48" i="1" s="1"/>
  <c r="BE48" i="1" s="1"/>
  <c r="BB49" i="1"/>
  <c r="BD49" i="1" s="1"/>
  <c r="BE49" i="1" s="1"/>
  <c r="BB53" i="1"/>
  <c r="BD53" i="1" s="1"/>
  <c r="BE53" i="1" s="1"/>
  <c r="BB54" i="1"/>
  <c r="BD54" i="1" s="1"/>
  <c r="BE54" i="1" s="1"/>
  <c r="BB55" i="1"/>
  <c r="BD55" i="1" s="1"/>
  <c r="BE55" i="1" s="1"/>
  <c r="BB56" i="1"/>
  <c r="BD56" i="1" s="1"/>
  <c r="BE56" i="1" s="1"/>
  <c r="BB57" i="1"/>
  <c r="BD57" i="1" s="1"/>
  <c r="BE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Student</author>
    <author>SIL</author>
    <author>Admin</author>
  </authors>
  <commentList>
    <comment ref="AP6" authorId="0" shapeId="0" xr:uid="{A4C49B30-4E69-4A33-9D40-343F9AE26FF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30/9</t>
        </r>
      </text>
    </comment>
    <comment ref="AQ6" authorId="1" shapeId="0" xr:uid="{6C61ACB5-0DE2-41C9-9689-AA87C0B0598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14/10</t>
        </r>
      </text>
    </comment>
    <comment ref="Q8" authorId="0" shapeId="0" xr:uid="{55DA03BD-DC58-4AE5-9D46-2FF7BF044EE8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8" authorId="0" shapeId="0" xr:uid="{7AD56C2A-A224-4366-B1E1-C3E538C6B6F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8" authorId="0" shapeId="0" xr:uid="{172A1705-E9F2-43CA-9C2B-7F3E2C606A1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U8" authorId="0" shapeId="0" xr:uid="{F21DD1B4-E891-42CE-A7C2-91DDBAA5C610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lab_04+06</t>
        </r>
      </text>
    </comment>
    <comment ref="W8" authorId="0" shapeId="0" xr:uid="{3470931E-D49D-4AF0-B0BE-35F0E62898B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X8" authorId="0" shapeId="0" xr:uid="{0D2E2593-BE94-4B39-A8F0-051C2BDCBAE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</t>
        </r>
      </text>
    </comment>
    <comment ref="Y8" authorId="0" shapeId="0" xr:uid="{9037949A-F150-40BD-A609-9D1516A3AB4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Z8" authorId="1" shapeId="0" xr:uid="{2358FFBC-6628-4293-9470-5367D6CDE09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B8" authorId="1" shapeId="0" xr:uid="{9E34C402-FCED-4DD0-BB36-08041D3E77C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C8" authorId="1" shapeId="0" xr:uid="{DEB82C05-17F3-4053-9089-E7171CFD532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D8" authorId="1" shapeId="0" xr:uid="{F6576BB7-E5E6-4B8A-AE1C-F78D32BABBC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E8" authorId="1" shapeId="0" xr:uid="{FD7BD489-C325-4CF4-B946-2F0875D8F2A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8" authorId="1" shapeId="0" xr:uid="{1C72378A-2B08-419C-BBD0-4A894684FA3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8" authorId="1" shapeId="0" xr:uid="{E3444FDA-91F2-45D9-8348-45B1C18DA1D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8" authorId="1" shapeId="0" xr:uid="{D7DB65D5-08A2-40AF-984A-DEF726082DA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P9" authorId="0" shapeId="0" xr:uid="{68C4F688-4691-490A-BDC5-A2FB74244730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9" authorId="0" shapeId="0" xr:uid="{890DD5F2-DD61-48AE-8507-0AF5673829E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9" authorId="0" shapeId="0" xr:uid="{CB634B52-210C-4EB3-947E-201B3D448E1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T9" authorId="0" shapeId="0" xr:uid="{30D4FB46-47E6-4358-8B4F-C2A4A6136D5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U9" authorId="0" shapeId="0" xr:uid="{6A987272-4209-4F2A-8EA4-55F3C11B92F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Lab_05+06</t>
        </r>
      </text>
    </comment>
    <comment ref="W9" authorId="0" shapeId="0" xr:uid="{BEF33EC9-A8D1-4FFB-A1D7-9A380CF8EDF8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Lab_08+07</t>
        </r>
      </text>
    </comment>
    <comment ref="X9" authorId="1" shapeId="0" xr:uid="{64DD3D0C-260C-4976-A6EA-F185EE56878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Z9" authorId="1" shapeId="0" xr:uid="{2BEDD550-D62A-40A7-B829-1F3B1B7A616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C9" authorId="1" shapeId="0" xr:uid="{E94D6451-92D0-4249-8A96-8DD557F6946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D9" authorId="1" shapeId="0" xr:uid="{6DF5E658-7B6C-42A6-AC2B-D617896182C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9" authorId="1" shapeId="0" xr:uid="{F9843763-2A7E-472A-BA63-794FA226123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9" authorId="1" shapeId="0" xr:uid="{8DE50BC7-6DA9-454B-9D82-5BE906461E8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9" authorId="1" shapeId="0" xr:uid="{E3FF2273-52BE-4C86-9A62-630F82C9E33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17+16</t>
        </r>
      </text>
    </comment>
    <comment ref="AL9" authorId="1" shapeId="0" xr:uid="{B7C10011-C553-4E49-825A-0B70FE2E784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P10" authorId="0" shapeId="0" xr:uid="{63CF5A7C-BC70-428A-AC6E-BC04B4462F1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10" authorId="0" shapeId="0" xr:uid="{1B794DB2-1E98-4A07-9F2A-99204C1D552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10" authorId="0" shapeId="0" xr:uid="{62E8DBC1-6686-4E34-BF82-81CBFBFDA1A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Lab_03+04</t>
        </r>
      </text>
    </comment>
    <comment ref="T10" authorId="0" shapeId="0" xr:uid="{9E854DD8-04E6-4559-A4EE-70352DA714F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V10" authorId="0" shapeId="0" xr:uid="{4840059C-29DE-4FD6-9429-83E47FC2098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Lab_06+07</t>
        </r>
      </text>
    </comment>
    <comment ref="W10" authorId="0" shapeId="0" xr:uid="{80611DBB-503C-4FF0-B0C9-A3EF794221E2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Lab_09+08</t>
        </r>
      </text>
    </comment>
    <comment ref="Y10" authorId="1" shapeId="0" xr:uid="{0F0C57F0-BB18-4329-91BF-3C366E93DCC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Z10" authorId="1" shapeId="0" xr:uid="{0F1638AF-4366-41F0-A6B9-F68E2516165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B10" authorId="1" shapeId="0" xr:uid="{8C4CE956-D20A-4AB3-8797-3001AD77969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C10" authorId="1" shapeId="0" xr:uid="{B26C5A8F-FDC7-489E-9981-ECB8C2264A7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D10" authorId="1" shapeId="0" xr:uid="{4F84A95F-CDA0-4ACD-8E2B-2A2121931D3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E10" authorId="1" shapeId="0" xr:uid="{23978B47-E7D4-4976-A73A-919BCB3ECAC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F10" authorId="1" shapeId="0" xr:uid="{48E85457-8D3A-4962-8E88-A7F0620AD12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H10" authorId="1" shapeId="0" xr:uid="{AEDC20A8-80C0-4EC8-BA85-B1E129E54DF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I10" authorId="1" shapeId="0" xr:uid="{CE3A4B02-A984-4A42-8F07-A986A1D31E5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Q11" authorId="0" shapeId="0" xr:uid="{F138572D-CEC4-4CAB-A13B-10222ACC01C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11" authorId="0" shapeId="0" xr:uid="{735FD930-F729-41A4-AA78-A7563629E25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11" authorId="0" shapeId="0" xr:uid="{84DA1751-7B9E-4D03-A40F-322C9257B71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AC11" authorId="1" shapeId="0" xr:uid="{9344FCA5-863D-41AA-AC66-02C138FBFAB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E11" authorId="1" shapeId="0" xr:uid="{A492B469-0938-4AA3-A7F0-D3E598A3DDD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06+07+05+08+10</t>
        </r>
      </text>
    </comment>
    <comment ref="AF11" authorId="1" shapeId="0" xr:uid="{4F954E36-0617-4F69-974A-945AC29C264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09+11+12</t>
        </r>
      </text>
    </comment>
    <comment ref="AG11" authorId="1" shapeId="0" xr:uid="{ABE63E52-E018-47AE-A441-BD6AB8B8359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P12" authorId="0" shapeId="0" xr:uid="{E9934AAD-73DC-47E3-ACA2-EFEDDA11448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12" authorId="0" shapeId="0" xr:uid="{DC5456DB-58E6-4981-B5BA-1FDC8A263CF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12" authorId="2" shapeId="0" xr:uid="{94E5B670-39C6-43CE-932F-A59FDFD3BEA5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U12" authorId="2" shapeId="0" xr:uid="{6C234576-904B-4628-8C5A-24C5E8CF7B9B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Y12" authorId="1" shapeId="0" xr:uid="{26B23FA1-F8EC-420F-9333-D0E103473B2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04+05</t>
        </r>
      </text>
    </comment>
    <comment ref="Z12" authorId="1" shapeId="0" xr:uid="{3E623096-D8D3-48DC-9C85-BDE9917A896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A12" authorId="1" shapeId="0" xr:uid="{7197BBCF-8AB3-4FA5-BB3B-A931B4193AA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D12" authorId="1" shapeId="0" xr:uid="{10BB7531-7EEF-48B4-8AAC-E310B375DAB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F12" authorId="1" shapeId="0" xr:uid="{F7FB1426-3BBD-4B2C-A3DE-4481562E217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08+07</t>
        </r>
      </text>
    </comment>
    <comment ref="AG12" authorId="1" shapeId="0" xr:uid="{15790E6D-00E7-483B-B29E-8D461435109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K12" authorId="1" shapeId="0" xr:uid="{EB909593-DC6E-4C88-89C4-954FACF6C75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S13" authorId="2" shapeId="0" xr:uid="{0EF04C6D-7769-44A7-94BF-B21DD392113F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lab_01+03+02</t>
        </r>
      </text>
    </comment>
    <comment ref="U13" authorId="0" shapeId="0" xr:uid="{5FCDCED6-C7AF-4AA4-ACF2-2124BA5B996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W13" authorId="0" shapeId="0" xr:uid="{BE477B98-025E-4104-A663-63BC71D366D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</t>
        </r>
      </text>
    </comment>
    <comment ref="X13" authorId="1" shapeId="0" xr:uid="{6F0BDC07-127C-4938-94FD-3D71F10BBA6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13" authorId="1" shapeId="0" xr:uid="{4670D502-EB36-46A0-A50F-31487B06FA8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A13" authorId="1" shapeId="0" xr:uid="{7738838B-BF48-48DC-BED1-ADD4AE3AE72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04+06</t>
        </r>
      </text>
    </comment>
    <comment ref="AB13" authorId="1" shapeId="0" xr:uid="{BDF21460-EE61-41B5-8A2C-247690B1403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11+07</t>
        </r>
      </text>
    </comment>
    <comment ref="AD13" authorId="1" shapeId="0" xr:uid="{54911E6E-6555-4A19-8B23-483C512C26B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E13" authorId="1" shapeId="0" xr:uid="{165DE418-8923-4A0E-B48A-DB07D1C0803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13" authorId="1" shapeId="0" xr:uid="{519C7468-FC54-4153-B464-B93D62C7719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13" authorId="1" shapeId="0" xr:uid="{96D3B753-7FB1-4767-867D-7553D2FAD6F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P14" authorId="0" shapeId="0" xr:uid="{3C879568-2758-4714-B51E-3384D74B02C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14" authorId="0" shapeId="0" xr:uid="{57CDFAE8-2800-4692-96F6-A6AD27BAD08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14" authorId="0" shapeId="0" xr:uid="{2A882F9D-69B3-442B-A8D2-D918134342F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Lab_03+04</t>
        </r>
      </text>
    </comment>
    <comment ref="V14" authorId="1" shapeId="0" xr:uid="{462B2296-3973-4BAD-906D-401F7346182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05+06+08+07</t>
        </r>
      </text>
    </comment>
    <comment ref="W14" authorId="0" shapeId="0" xr:uid="{205476EE-0CE6-43BB-ADE2-5058C47C991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14" authorId="1" shapeId="0" xr:uid="{871BCE8B-0675-4997-AEAD-D70ADB7C3F5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Z14" authorId="1" shapeId="0" xr:uid="{EAB56F28-0565-4833-97CD-4B8B875EA0A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B14" authorId="1" shapeId="0" xr:uid="{5C14A460-151D-4C66-8465-EDD049CFA11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C14" authorId="1" shapeId="0" xr:uid="{46A589CE-B42D-47B9-91CA-6114AD261CD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D14" authorId="1" shapeId="0" xr:uid="{3986F95F-3931-4D9B-9B2F-2D7943E096A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14+15</t>
        </r>
      </text>
    </comment>
    <comment ref="AF14" authorId="1" shapeId="0" xr:uid="{5BBF34B5-1A05-494B-8649-B7EDB5AE2A5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H14" authorId="1" shapeId="0" xr:uid="{0FA3F542-6C88-45CE-A718-A06D7F4BA87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I14" authorId="1" shapeId="0" xr:uid="{F8E4605B-4CBF-4D1A-AC1E-886D90D8245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P15" authorId="0" shapeId="0" xr:uid="{42BF70A7-4E71-41D3-A4C3-74CA1017925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15" authorId="0" shapeId="0" xr:uid="{A51DD59E-35B0-46AA-A76D-FDCB3900A04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15" authorId="0" shapeId="0" xr:uid="{6ADAAAB6-AADC-409B-AF1B-5E2EBCB9341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Lab_03+04</t>
        </r>
      </text>
    </comment>
    <comment ref="T15" authorId="1" shapeId="0" xr:uid="{FA0A5F5E-2111-443B-9918-58865B1F6CC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V15" authorId="1" shapeId="0" xr:uid="{849DA5AB-6EA0-4503-930B-16A7FB0762D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</t>
        </r>
      </text>
    </comment>
    <comment ref="W15" authorId="0" shapeId="0" xr:uid="{A199EE73-D0AC-4F4A-8636-DEDEBD8381CB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Lab_09+08</t>
        </r>
      </text>
    </comment>
    <comment ref="Y15" authorId="1" shapeId="0" xr:uid="{CE1885DD-ED2D-4A11-9D77-B3F76495085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Z15" authorId="1" shapeId="0" xr:uid="{910716F9-D421-4D19-A85C-8716AEF6F14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A15" authorId="1" shapeId="0" xr:uid="{9B86C09F-3773-45BA-9926-F1E3BC89413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B15" authorId="1" shapeId="0" xr:uid="{7FB27588-43A4-40D3-9A51-BF0514FD842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C15" authorId="1" shapeId="0" xr:uid="{F16B6450-B641-4FB1-85A1-BA81E0E05B4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D15" authorId="1" shapeId="0" xr:uid="{395B3679-2576-4E27-A913-93F9CBB07E1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F15" authorId="1" shapeId="0" xr:uid="{FEFF9E48-C3A6-4C37-B107-153590701C4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15+16</t>
        </r>
      </text>
    </comment>
    <comment ref="AH15" authorId="1" shapeId="0" xr:uid="{FE1499A1-FD08-4AA7-AB68-09E1A83ADB4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P16" authorId="0" shapeId="0" xr:uid="{331F801C-17FD-4729-A25D-7FCB57FC2B2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16" authorId="0" shapeId="0" xr:uid="{C16A7CD7-49C5-4D2D-A5B9-88414303F22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16" authorId="0" shapeId="0" xr:uid="{B97CC80C-96F1-4EF1-AA41-14ADAE51455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S16" authorId="0" shapeId="0" xr:uid="{BDC1717C-FE0B-4544-ADD1-09284E1F553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T16" authorId="0" shapeId="0" xr:uid="{FC6E8CC6-1B91-4EFE-A126-169E5A675F3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U16" authorId="0" shapeId="0" xr:uid="{D676512A-3A9C-4733-99DE-8882813846E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V16" authorId="0" shapeId="0" xr:uid="{F51820DF-2493-4794-9ED7-B3F864A55E9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W16" authorId="0" shapeId="0" xr:uid="{6577F8C5-3D8F-4983-AE27-9284030B3A3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X16" authorId="1" shapeId="0" xr:uid="{B36F0FEF-EA34-453C-BF06-891E1028BD5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Z16" authorId="1" shapeId="0" xr:uid="{DA42FB3F-3C8C-4DDD-8D1E-1A1B3C95E73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A16" authorId="1" shapeId="0" xr:uid="{78CE9B31-5CED-4F53-99A9-E642D0C8101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C16" authorId="1" shapeId="0" xr:uid="{09DB3BCF-E301-4DFC-BADD-1FADD4ED38C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D16" authorId="1" shapeId="0" xr:uid="{E5E52161-A94F-4605-A9AF-E5C80371B51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E16" authorId="1" shapeId="0" xr:uid="{11FBF050-57BD-47BF-9B4A-2327184E37D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16" authorId="1" shapeId="0" xr:uid="{0B729BA7-FD47-4074-9CD7-88C6EA17A36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H16" authorId="1" shapeId="0" xr:uid="{F99065D4-32F5-4E4D-81F8-35001A43236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J16" authorId="1" shapeId="0" xr:uid="{864464D8-4C3B-47E9-90EF-89378FD7477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16" authorId="1" shapeId="0" xr:uid="{B62CDAB3-59E6-480D-8183-50D5DE87F48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P17" authorId="0" shapeId="0" xr:uid="{AAF0EE58-17C3-4836-AE6F-FA7A249DF0F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17" authorId="0" shapeId="0" xr:uid="{53FB3E3A-75AE-4646-B726-22252AA91AD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U17" authorId="1" shapeId="0" xr:uid="{B5C49537-C223-4CA9-BA02-427B7604581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05+06</t>
        </r>
      </text>
    </comment>
    <comment ref="AE17" authorId="1" shapeId="0" xr:uid="{6EDA666D-7FA2-4137-BA32-791D4CCA782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07+08</t>
        </r>
      </text>
    </comment>
    <comment ref="AH17" authorId="1" shapeId="0" xr:uid="{C3C9A0D5-C6F1-47CB-9F13-DF82D2B7AA4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9</t>
        </r>
      </text>
    </comment>
    <comment ref="AI17" authorId="1" shapeId="0" xr:uid="{9A0CE99B-B060-4C2E-92AC-A64B2D75647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J17" authorId="1" shapeId="0" xr:uid="{05CDDC0D-DDB9-4A84-8B00-E59C529DD91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Q18" authorId="1" shapeId="0" xr:uid="{B2D35E2B-5023-4CD5-94B6-963A08DDE51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T18" authorId="1" shapeId="0" xr:uid="{0A2F8DE1-A3BA-46C9-9FA8-6C8E5CF7849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Y18" authorId="1" shapeId="0" xr:uid="{ACBBA360-66C1-4C6E-8D4A-A680CEC592F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4</t>
        </r>
      </text>
    </comment>
    <comment ref="Z18" authorId="1" shapeId="0" xr:uid="{12EAAD00-C86E-4F59-A43D-669A0018B09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AB18" authorId="1" shapeId="0" xr:uid="{E5D3B659-F266-4EA9-8E00-519DADDF8F5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09+07</t>
        </r>
      </text>
    </comment>
    <comment ref="AC18" authorId="1" shapeId="0" xr:uid="{87EB4BC5-A512-4A9E-AB43-556F0BEAF9F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06+08+10</t>
        </r>
      </text>
    </comment>
    <comment ref="AD18" authorId="1" shapeId="0" xr:uid="{7C0CA03E-78A0-44A6-AF9E-8509E0791B0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G18" authorId="1" shapeId="0" xr:uid="{E132A49C-04E4-4850-BEEC-8AF5E167C3D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13+14+15</t>
        </r>
      </text>
    </comment>
    <comment ref="AI18" authorId="1" shapeId="0" xr:uid="{E5F49F78-352F-4FDF-8186-BF95A181940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
</t>
        </r>
      </text>
    </comment>
    <comment ref="AJ18" authorId="1" shapeId="0" xr:uid="{7B78E00F-CD78-4A5E-8475-3FE21E7FBC3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18" authorId="1" shapeId="0" xr:uid="{C0A12419-DBF0-431A-AA3C-F084C6B217A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19" authorId="0" shapeId="0" xr:uid="{3E3CFBE9-89E1-424A-9556-12C7CD26A76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19" authorId="0" shapeId="0" xr:uid="{C0A7F969-9C23-4799-A183-09A6E424B00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19" authorId="0" shapeId="0" xr:uid="{FCC703B5-055B-43CD-85C8-0060E7DB887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T19" authorId="0" shapeId="0" xr:uid="{AC2672FB-FA99-4EA5-A81C-1958D1BE503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V19" authorId="0" shapeId="0" xr:uid="{209EBDA2-D7C4-4837-8E5A-BEF761070C5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Lab_05+06</t>
        </r>
      </text>
    </comment>
    <comment ref="W19" authorId="0" shapeId="0" xr:uid="{307BDFF2-0C3C-469C-93A8-7FF25D73CDB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</t>
        </r>
      </text>
    </comment>
    <comment ref="X19" authorId="1" shapeId="0" xr:uid="{1AC6E28E-7A87-4EB1-A9CB-323554FF3CF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lab_09+07</t>
        </r>
      </text>
    </comment>
    <comment ref="Z19" authorId="1" shapeId="0" xr:uid="{72B8FD76-E154-437D-B9D8-E73354CFC4D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A19" authorId="1" shapeId="0" xr:uid="{119A9CE6-7014-4722-9FFD-26F91F637A8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C19" authorId="1" shapeId="0" xr:uid="{1A4407C6-CDE2-46E5-BC92-D107222F0B7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D19" authorId="1" shapeId="0" xr:uid="{2FFEC9E0-17B8-4B92-A8AA-04EBE58530E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G19" authorId="1" shapeId="0" xr:uid="{1AFB5584-220D-4F8F-8C10-75014D0A93B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J19" authorId="1" shapeId="0" xr:uid="{D6CF544F-3E2D-40A4-8827-037390C493D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L19" authorId="1" shapeId="0" xr:uid="{3B4DD18D-1EBB-4462-B463-DF8D8E10ED6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17+18</t>
        </r>
      </text>
    </comment>
    <comment ref="Q20" authorId="1" shapeId="0" xr:uid="{C6CBED22-7469-44AB-A4FB-558B258C9F0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lab_01+02+03</t>
        </r>
      </text>
    </comment>
    <comment ref="S20" authorId="1" shapeId="0" xr:uid="{650BA37C-B47C-4394-956A-DA7A479EBE9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</t>
        </r>
      </text>
    </comment>
    <comment ref="U20" authorId="0" shapeId="0" xr:uid="{3080C171-D0CA-4C53-8D84-FA47475092E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W20" authorId="0" shapeId="0" xr:uid="{72ADFBBA-61BE-4781-8F9E-E913D169BCA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X20" authorId="1" shapeId="0" xr:uid="{27E7CB4A-CA98-4647-9303-93D2AFFB462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</t>
        </r>
      </text>
    </comment>
    <comment ref="Y20" authorId="1" shapeId="0" xr:uid="{931DF0CB-D945-4E61-938C-94B769FD5D8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7</t>
        </r>
      </text>
    </comment>
    <comment ref="Z20" authorId="1" shapeId="0" xr:uid="{28735EEC-403F-4B86-BFD2-1315A5938D4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B20" authorId="1" shapeId="0" xr:uid="{06B76A18-46C2-476B-BC02-9544B92066B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</t>
        </r>
      </text>
    </comment>
    <comment ref="AD20" authorId="1" shapeId="0" xr:uid="{B8FB8DA8-1BA9-4F15-AFDE-C5B0FC7EA29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I20" authorId="1" shapeId="0" xr:uid="{8CE050B0-43AC-4B32-AFDB-C37A4219F5A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J20" authorId="1" shapeId="0" xr:uid="{A34D525E-4036-40C4-8B4C-D1C8D5D9E98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15+16+17</t>
        </r>
      </text>
    </comment>
    <comment ref="AK20" authorId="1" shapeId="0" xr:uid="{A3853ADA-5B60-4196-BB21-A892E2F25FF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21" authorId="0" shapeId="0" xr:uid="{6E734CCD-24D8-4F50-8BDF-FA2A7F39EDC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lab_02+01</t>
        </r>
      </text>
    </comment>
    <comment ref="R21" authorId="0" shapeId="0" xr:uid="{79945FC2-8974-48F5-9035-63F1535F841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AD21" authorId="1" shapeId="0" xr:uid="{D28EA7D8-49A1-4CFF-B8CC-A8C506EE749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11+07+06+05</t>
        </r>
      </text>
    </comment>
    <comment ref="AE21" authorId="1" shapeId="0" xr:uid="{DAE47B4C-A5B3-4AB6-8620-318013A66F8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08+09+10
</t>
        </r>
      </text>
    </comment>
    <comment ref="AF21" authorId="1" shapeId="0" xr:uid="{E2EC93AF-FC02-4FAC-B9F8-60C7CEA7225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12+04</t>
        </r>
      </text>
    </comment>
    <comment ref="AG21" authorId="1" shapeId="0" xr:uid="{2A90F84F-6E57-4202-9AE6-7BA5DB64B72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H21" authorId="1" shapeId="0" xr:uid="{121CDEA1-4C36-4DA6-BB5B-7B0F32EA258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14+15</t>
        </r>
      </text>
    </comment>
    <comment ref="AL21" authorId="1" shapeId="0" xr:uid="{021BD11F-F979-4641-9039-837E9650E1A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17+18+16</t>
        </r>
      </text>
    </comment>
    <comment ref="P22" authorId="0" shapeId="0" xr:uid="{A59DD36B-2555-4091-9F04-53A9B6FDE4B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22" authorId="0" shapeId="0" xr:uid="{39DD3DC4-9DC4-40CD-A55A-E7AAC5D6804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22" authorId="0" shapeId="0" xr:uid="{37535F80-423E-4E90-B534-2C6A33DE3D2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T22" authorId="0" shapeId="0" xr:uid="{D65A6921-4C88-4B5A-AF50-07F5A0750C8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W22" authorId="0" shapeId="0" xr:uid="{1357DA16-75FC-4D18-BDC6-3217F5FA9F4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</t>
        </r>
      </text>
    </comment>
    <comment ref="X22" authorId="1" shapeId="0" xr:uid="{81F8B0B1-B396-436D-A879-6FB8E4B9A7E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Z22" authorId="1" shapeId="0" xr:uid="{9FD74920-D259-4103-9C9B-E0C46C60981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C22" authorId="1" shapeId="0" xr:uid="{45421AC0-4B30-4BC9-BCF1-03A0FD62EA2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05+11+12</t>
        </r>
      </text>
    </comment>
    <comment ref="AD22" authorId="1" shapeId="0" xr:uid="{0B5B2E77-D417-43D0-BBA1-401540DF519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</t>
        </r>
      </text>
    </comment>
    <comment ref="AE22" authorId="1" shapeId="0" xr:uid="{56B89E9A-87A1-4E6B-A0AB-C63DBAFCD1A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22" authorId="1" shapeId="0" xr:uid="{C86813C9-7969-433C-9D16-A4065473780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22" authorId="1" shapeId="0" xr:uid="{BB3BCDF9-3253-476D-A07F-665B743F3FE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22" authorId="1" shapeId="0" xr:uid="{F4D6EB07-7ADF-436D-9D77-AAC8799E794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L22" authorId="1" shapeId="0" xr:uid="{3BC1FCBA-1211-4CCC-88DF-0B17E8A8A3C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18+17</t>
        </r>
      </text>
    </comment>
    <comment ref="P23" authorId="0" shapeId="0" xr:uid="{61186B13-280E-4A32-ABCD-FEA13FE793E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S23" authorId="0" shapeId="0" xr:uid="{079F10CB-AF71-4021-8CD3-0F5DA142BBA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Lab_03+02</t>
        </r>
      </text>
    </comment>
    <comment ref="U23" authorId="0" shapeId="0" xr:uid="{3098DB6B-A70A-4BB4-8D6B-5A2FFECE43D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W23" authorId="0" shapeId="0" xr:uid="{261A1996-A21E-4C29-A45B-5F26486377D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</t>
        </r>
      </text>
    </comment>
    <comment ref="X23" authorId="1" shapeId="0" xr:uid="{7508E226-FD42-468B-901C-87F5B2B05CF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23" authorId="1" shapeId="0" xr:uid="{12C2C14F-5EEC-498E-979D-D1DAAF792D0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A23" authorId="1" shapeId="0" xr:uid="{E52D3D95-9128-4211-A01B-087C4864F6F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07+05</t>
        </r>
      </text>
    </comment>
    <comment ref="AB23" authorId="1" shapeId="0" xr:uid="{FC5EC40B-578F-4C90-BF06-DDE258D58A1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11+04</t>
        </r>
      </text>
    </comment>
    <comment ref="AD23" authorId="1" shapeId="0" xr:uid="{52B776FF-5226-4601-97C2-03CE83F4DEA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E23" authorId="1" shapeId="0" xr:uid="{8C3926C1-FD77-45BC-9270-B0394788310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23" authorId="1" shapeId="0" xr:uid="{5F0C1731-2D4F-4A55-A911-448DFDD1511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23" authorId="1" shapeId="0" xr:uid="{73B26715-ECB8-47AC-A22D-4D2F1571338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Q24" authorId="0" shapeId="0" xr:uid="{4BB38E10-5BAE-4BDA-8F16-BA354746662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S24" authorId="0" shapeId="0" xr:uid="{5A8C3CD7-5537-4437-8839-A5D1DB636CC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V24" authorId="0" shapeId="0" xr:uid="{0D771814-95BC-4F17-A9F4-051BDBC08D4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X24" authorId="1" shapeId="0" xr:uid="{87B7B151-F6AF-4E15-A9ED-F4FBDFD1E47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24" authorId="1" shapeId="0" xr:uid="{AB3A2EAF-0A8D-4F35-B318-0F387EDB6E5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05+06</t>
        </r>
      </text>
    </comment>
    <comment ref="Z24" authorId="1" shapeId="0" xr:uid="{20C8EBF6-8B0E-4440-926C-95E06BA2F2D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</t>
        </r>
      </text>
    </comment>
    <comment ref="AA24" authorId="1" shapeId="0" xr:uid="{A937B22F-3283-4EFF-80C2-B1FDE2C5458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</t>
        </r>
      </text>
    </comment>
    <comment ref="AB24" authorId="1" shapeId="0" xr:uid="{BCCEAC18-8F98-440C-A6F3-8977677F834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C24" authorId="1" shapeId="0" xr:uid="{D9312421-981A-428E-8CDE-DE766AC585B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08+12</t>
        </r>
      </text>
    </comment>
    <comment ref="AD24" authorId="1" shapeId="0" xr:uid="{FC1B4C03-97AE-4512-B590-EC282911131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F24" authorId="1" shapeId="0" xr:uid="{AC43F481-7D4E-41EF-9012-FF26766B22B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24" authorId="1" shapeId="0" xr:uid="{1D01D593-6F18-4967-AA6D-D29059B5C5C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H24" authorId="1" shapeId="0" xr:uid="{AD7A6A8B-3B0C-4321-B2A5-87B502E0A11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K24" authorId="1" shapeId="0" xr:uid="{3349D611-EAF7-4E72-97F2-6429BB5E913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L24" authorId="1" shapeId="0" xr:uid="{3F8D8951-0A50-4732-ACBE-9FA4DF7CA20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17+18</t>
        </r>
      </text>
    </comment>
    <comment ref="Q25" authorId="0" shapeId="0" xr:uid="{1D3E9D60-2C80-40A2-9B9A-F3ACD8490B52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R25" authorId="0" shapeId="0" xr:uid="{0A46B1A2-3E87-46E7-96C1-5DCBDA4A829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Lab_03+04</t>
        </r>
      </text>
    </comment>
    <comment ref="T25" authorId="1" shapeId="0" xr:uid="{14CCDB26-69C1-4E3A-9BA5-D9E917209A3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W25" authorId="2" shapeId="0" xr:uid="{99B3C4BB-36B4-471D-817F-798094F92D31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06+08</t>
        </r>
      </text>
    </comment>
    <comment ref="Y25" authorId="1" shapeId="0" xr:uid="{63485E94-00CD-4DCF-8BA6-C85ED198363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9</t>
        </r>
      </text>
    </comment>
    <comment ref="Z25" authorId="1" shapeId="0" xr:uid="{F8D849CE-7818-4968-AEB6-54AB1795E64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7</t>
        </r>
      </text>
    </comment>
    <comment ref="AC25" authorId="1" shapeId="0" xr:uid="{4552779E-0DA1-4592-984F-4C895755DE0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11+10</t>
        </r>
      </text>
    </comment>
    <comment ref="AI25" authorId="1" shapeId="0" xr:uid="{6723F28F-ADAC-42D4-B6DB-24895F9127E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12+13+14</t>
        </r>
      </text>
    </comment>
    <comment ref="AJ25" authorId="1" shapeId="0" xr:uid="{A92F725F-2E03-417E-9D7D-D9A80EC9CD1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15+16</t>
        </r>
      </text>
    </comment>
    <comment ref="V26" authorId="1" shapeId="0" xr:uid="{62B9AEA1-5CC7-4097-A249-2257391E239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01+02+03</t>
        </r>
      </text>
    </comment>
    <comment ref="W26" authorId="2" shapeId="0" xr:uid="{CD63C985-D10D-499A-ACF2-8BEA23422925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04
05</t>
        </r>
      </text>
    </comment>
    <comment ref="AC26" authorId="1" shapeId="0" xr:uid="{73F93AA9-18F1-42EB-9C0D-7436A2B5896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06+07+08+09</t>
        </r>
      </text>
    </comment>
    <comment ref="AF26" authorId="1" shapeId="0" xr:uid="{18031501-14F9-42F0-982E-E73F755CBCC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10+11+12</t>
        </r>
      </text>
    </comment>
    <comment ref="AI26" authorId="1" shapeId="0" xr:uid="{ECEB889F-4C69-47AF-B2D3-70FD801277C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J26" authorId="1" shapeId="0" xr:uid="{D411D4BD-9BA1-4EC7-A418-5252A3CF926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26" authorId="1" shapeId="0" xr:uid="{77A1FE2B-A439-478E-9B83-56E5201BC40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P27" authorId="0" shapeId="0" xr:uid="{A4EF49BC-2C2A-4DA1-8208-A7CD7B6C7150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27" authorId="0" shapeId="0" xr:uid="{18507B4A-7C50-4538-91B5-8B123EDA28E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27" authorId="0" shapeId="0" xr:uid="{4B8B74EA-F843-45DE-BB4C-924196DDE8A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S27" authorId="0" shapeId="0" xr:uid="{2606E32E-C0EA-47C5-B51C-6294934192D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T27" authorId="0" shapeId="0" xr:uid="{1708875D-BC82-4FA0-9E6A-B90EDBD125C8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V27" authorId="0" shapeId="0" xr:uid="{3A1B7638-83B5-43CA-AA91-DF599D56968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Lab_06+07</t>
        </r>
      </text>
    </comment>
    <comment ref="W27" authorId="0" shapeId="0" xr:uid="{4364A727-C27A-4532-8022-FE8E75C3A6E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Lab_09+08</t>
        </r>
      </text>
    </comment>
    <comment ref="Y27" authorId="1" shapeId="0" xr:uid="{221A03B5-385E-4D5B-B7FE-466DF6AE047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Z27" authorId="1" shapeId="0" xr:uid="{9D8A36BB-B2DC-47C7-8E99-AE009B115C5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A27" authorId="1" shapeId="0" xr:uid="{829F8432-B4AB-4B0D-BF5A-0CC4B9320C7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C27" authorId="1" shapeId="0" xr:uid="{D1A97980-36C8-4914-8DB9-8FB04E37233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D27" authorId="1" shapeId="0" xr:uid="{358E6A25-CD67-4F6A-A674-4DEB5659364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E27" authorId="1" shapeId="0" xr:uid="{B69A95C9-FD5F-453D-901F-2B5765D4070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I27" authorId="1" shapeId="0" xr:uid="{A916E3EC-651A-46A7-93F0-0CC887FC910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J27" authorId="1" shapeId="0" xr:uid="{AFCE7E56-94CE-49D0-A5B1-D28F9078217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27" authorId="1" shapeId="0" xr:uid="{4F96CD40-C789-478E-9AEE-209FF8737DA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B28" authorId="1" shapeId="0" xr:uid="{49292723-6B15-483F-ABD7-5DF9CCF0048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01+02+03+06+07+08</t>
        </r>
      </text>
    </comment>
    <comment ref="AC28" authorId="1" shapeId="0" xr:uid="{4A52E978-2D30-4128-B6E3-C782C7E57D9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4+5</t>
        </r>
      </text>
    </comment>
    <comment ref="AI28" authorId="1" shapeId="0" xr:uid="{A18BA14E-F4F1-49E3-9FF1-E5DC4869BB2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09+10</t>
        </r>
      </text>
    </comment>
    <comment ref="AJ28" authorId="1" shapeId="0" xr:uid="{A8165C7E-D1EC-4A08-AD10-FB53CC24F59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K28" authorId="1" shapeId="0" xr:uid="{A5FCACBA-7880-4709-9345-ED934AA0989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13-16</t>
        </r>
      </text>
    </comment>
    <comment ref="P29" authorId="0" shapeId="0" xr:uid="{9C5B4AAB-D463-48FC-A059-7C47EE3E02B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S29" authorId="1" shapeId="0" xr:uid="{53C1DB00-C2C5-4984-9A44-8452F09429E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W29" authorId="0" shapeId="0" xr:uid="{3FB0AEF2-7776-4CF3-8FDD-DC47EBCF2A78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AE29" authorId="1" shapeId="0" xr:uid="{916F6D04-A431-4238-A250-0D9198A6C8F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07+08</t>
        </r>
      </text>
    </comment>
    <comment ref="AH29" authorId="1" shapeId="0" xr:uid="{F1E2484F-C596-40C5-83AF-C9F1BDDE0B4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9</t>
        </r>
      </text>
    </comment>
    <comment ref="P30" authorId="0" shapeId="0" xr:uid="{914DE39E-1C94-4E09-9E02-131F73AAE99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30" authorId="0" shapeId="0" xr:uid="{F6EBA306-4C75-44E8-A28C-4D6FB7814680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AC30" authorId="1" shapeId="0" xr:uid="{F06B19DA-0F31-4874-BCD8-3929DA516AD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5</t>
        </r>
      </text>
    </comment>
    <comment ref="AI30" authorId="1" shapeId="0" xr:uid="{68CF843D-C660-4B4E-9BAC-7FB336F5493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6</t>
        </r>
      </text>
    </comment>
    <comment ref="AJ30" authorId="1" shapeId="0" xr:uid="{71D2FCB4-653A-4FFA-8016-6ACF871A70D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7</t>
        </r>
      </text>
    </comment>
    <comment ref="AP34" authorId="0" shapeId="0" xr:uid="{F0BC5172-EA1E-49D7-9A5D-DFD9178D7AC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30/9</t>
        </r>
      </text>
    </comment>
    <comment ref="AR34" authorId="1" shapeId="0" xr:uid="{E0058DBC-1A51-4DB2-8ECE-8DA66B7AC57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22/11</t>
        </r>
      </text>
    </comment>
    <comment ref="U36" authorId="0" shapeId="0" xr:uid="{27918B88-D89C-4493-B83F-CDDD522B2D5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X36" authorId="0" shapeId="0" xr:uid="{AA50D10F-DB53-4817-A9EA-9196DE3A8F0B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36" authorId="0" shapeId="0" xr:uid="{6559E683-53E6-4769-9BBF-C2405D1D1FD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Z36" authorId="0" shapeId="0" xr:uid="{167A13E9-E29D-40DB-B254-405B9EEB96D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lab_01+10</t>
        </r>
      </text>
    </comment>
    <comment ref="AC36" authorId="1" shapeId="0" xr:uid="{65E8F23C-BBBA-472F-8498-D97B80EE8E1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02+05</t>
        </r>
      </text>
    </comment>
    <comment ref="AD36" authorId="1" shapeId="0" xr:uid="{B76A0494-0800-4F12-A575-A8F7590D1A5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03+04+11+08+12</t>
        </r>
      </text>
    </comment>
    <comment ref="Q37" authorId="0" shapeId="0" xr:uid="{381FE021-6C95-4235-A096-C4CEBE61C29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37" authorId="0" shapeId="0" xr:uid="{3A10611F-076A-4464-8E30-7E1A9201E0D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U37" authorId="0" shapeId="0" xr:uid="{5645EDA3-C6FD-4277-B85A-8836733B0A12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V37" authorId="0" shapeId="0" xr:uid="{49E61D26-CE1C-445E-B827-9E3DF5AD6ADB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Lab_04+05</t>
        </r>
      </text>
    </comment>
    <comment ref="X37" authorId="0" shapeId="0" xr:uid="{11B9CAB3-D6DE-4952-9CC0-2B71F20B15B8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AC37" authorId="1" shapeId="0" xr:uid="{8B05D5E1-037D-4880-8FDB-9DA9D3E128C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04+07+08</t>
        </r>
      </text>
    </comment>
    <comment ref="AD37" authorId="1" shapeId="0" xr:uid="{494F4709-5B24-4A3B-9837-BB8DBB10EEB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10+11+12</t>
        </r>
      </text>
    </comment>
    <comment ref="AL37" authorId="1" shapeId="0" xr:uid="{17E178A8-F67A-4ABC-906F-4AC01304DAF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18+17</t>
        </r>
      </text>
    </comment>
    <comment ref="T38" authorId="1" shapeId="0" xr:uid="{CD4E111A-744F-4BDC-B3DB-7E0C528A5AD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01+02+03</t>
        </r>
      </text>
    </comment>
    <comment ref="U38" authorId="0" shapeId="0" xr:uid="{D4809E38-642C-4A05-902F-BFB18B5A35F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Z38" authorId="1" shapeId="0" xr:uid="{4ED4339E-D402-481D-AE7F-DBD434DBC81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B38" authorId="1" shapeId="0" xr:uid="{31E23E9D-35B0-4909-BFED-C3580C66852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</t>
        </r>
      </text>
    </comment>
    <comment ref="AC38" authorId="1" shapeId="0" xr:uid="{59911585-67A3-4165-8DE4-6794960A358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08+09+10</t>
        </r>
      </text>
    </comment>
    <comment ref="AD38" authorId="1" shapeId="0" xr:uid="{3B6E47FB-120B-4875-852B-502B3A76C42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G38" authorId="1" shapeId="0" xr:uid="{603BAD79-C494-4839-AE0B-3056C261A3D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13+14+15</t>
        </r>
      </text>
    </comment>
    <comment ref="AI38" authorId="1" shapeId="0" xr:uid="{934820D4-14DB-4A63-BB64-FF053CB9E43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J38" authorId="1" shapeId="0" xr:uid="{806E7E2F-8E05-418B-88DE-9A1F3999700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38" authorId="1" shapeId="0" xr:uid="{9E78E4C3-EAA4-4350-8686-DA749A88925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39" authorId="0" shapeId="0" xr:uid="{FA3A4689-365A-4A6D-83C5-57D6CA0D995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R39" authorId="1" shapeId="0" xr:uid="{673D00C9-B347-4705-9D18-4ECF74DAC79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03</t>
        </r>
      </text>
    </comment>
    <comment ref="T39" authorId="1" shapeId="0" xr:uid="{F71CE32F-B402-4619-A127-51D88F47D65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</t>
        </r>
      </text>
    </comment>
    <comment ref="V39" authorId="0" shapeId="0" xr:uid="{9823E410-CD9E-4A37-A7B1-295B329D030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W39" authorId="0" shapeId="0" xr:uid="{F478DC6A-3099-47CE-89EB-87233661A548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lab_07+06+08</t>
        </r>
      </text>
    </comment>
    <comment ref="Z39" authorId="1" shapeId="0" xr:uid="{8FBEEB8E-243F-48A4-8367-0F396A086A5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A39" authorId="1" shapeId="0" xr:uid="{7AAD04B1-AB9D-4034-80B3-0B3DB4363A6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</t>
        </r>
      </text>
    </comment>
    <comment ref="AD39" authorId="1" shapeId="0" xr:uid="{73A33CB1-8C0E-474F-9219-D33BA696EF5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G39" authorId="1" shapeId="0" xr:uid="{080788FA-218B-4607-B9DD-71F126762B8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12+13+14</t>
        </r>
      </text>
    </comment>
    <comment ref="AH39" authorId="1" shapeId="0" xr:uid="{A41219BC-7E67-42E2-AB61-B2AA4E5D598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I39" authorId="1" shapeId="0" xr:uid="{87CFE7C8-6D50-4A46-9AFC-3F7685FBD4F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J39" authorId="1" shapeId="0" xr:uid="{62BC9B63-90C6-47B8-B077-DC6BF007E2E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39" authorId="1" shapeId="0" xr:uid="{E2F1630B-DA2C-46D8-8922-DDF03D662F9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40" authorId="0" shapeId="0" xr:uid="{D9D89D52-5678-4C66-8513-679998A5095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40" authorId="0" shapeId="0" xr:uid="{9E95A3B0-8836-4A31-B8D3-67DC64D8DB9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S40" authorId="0" shapeId="0" xr:uid="{9ED4F59E-EC63-468D-A034-C4AD86FF6552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T40" authorId="0" shapeId="0" xr:uid="{2304B095-5C28-4561-8DA5-AA18F5F0A21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U40" authorId="0" shapeId="0" xr:uid="{07CDE9F0-A580-4DCA-8C47-06D40340272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V40" authorId="0" shapeId="0" xr:uid="{CBF0B673-335A-4768-8997-4416F6D8A73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Z40" authorId="1" shapeId="0" xr:uid="{3B1C6736-11B5-4DF4-82FB-35EFCA3EEA7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lab_10+07</t>
        </r>
      </text>
    </comment>
    <comment ref="AB40" authorId="1" shapeId="0" xr:uid="{6E38DDDC-C692-475E-A774-4F29F3F8C3E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C40" authorId="1" shapeId="0" xr:uid="{C439CCCB-0ECA-46DC-A7B3-413F36FAD93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</t>
        </r>
      </text>
    </comment>
    <comment ref="AD40" authorId="1" shapeId="0" xr:uid="{A5468B29-1DC4-4ABA-941B-424FA60164F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09+12</t>
        </r>
      </text>
    </comment>
    <comment ref="AE40" authorId="1" shapeId="0" xr:uid="{C5FAD9DF-785B-453E-BE09-9EBCE1D8FE1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40" authorId="1" shapeId="0" xr:uid="{AFAB4980-C8A7-4115-843A-D6131C6E1A5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40" authorId="1" shapeId="0" xr:uid="{DDBC7E31-DCCE-4864-ABA4-CB5CA02B241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J40" authorId="1" shapeId="0" xr:uid="{092B1CD9-44F3-45D4-846D-1401B2006FE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K40" authorId="1" shapeId="0" xr:uid="{8D45D300-6C39-47D1-BE96-16A22DAB9A7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L40" authorId="1" shapeId="0" xr:uid="{E0167DAA-F436-4CE0-ADA1-4FED4565EF8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P41" authorId="0" shapeId="0" xr:uid="{494E7112-83F3-425F-B88D-12600227680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41" authorId="0" shapeId="0" xr:uid="{CE6DEAEA-0792-427F-8CEC-D147CCD820C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41" authorId="0" shapeId="0" xr:uid="{B4A75E44-0926-4EDF-9037-65E49B19D15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V41" authorId="0" shapeId="0" xr:uid="{A641D506-47C0-4596-B5DB-A1083BD6F81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W41" authorId="0" shapeId="0" xr:uid="{727FD44C-D85B-4429-A3F8-6BEB3161404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AC41" authorId="1" shapeId="0" xr:uid="{D0AB0097-2FB7-4FAE-A238-7C7EE813ED9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06+07+08+10</t>
        </r>
      </text>
    </comment>
    <comment ref="AD41" authorId="1" shapeId="0" xr:uid="{5A4F034A-F42B-49EA-8085-E1DEB0C26CA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09+11+12</t>
        </r>
      </text>
    </comment>
    <comment ref="AI41" authorId="1" shapeId="0" xr:uid="{118B8974-262F-4EB0-820F-7BC4FC797D3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J41" authorId="1" shapeId="0" xr:uid="{CFA279AC-E8A6-4C36-8F66-D902D6424E2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41" authorId="1" shapeId="0" xr:uid="{D3E4CD1B-5E17-4AE6-9DCB-3A6AB2D99C7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L41" authorId="1" shapeId="0" xr:uid="{2C234D7E-F36C-4075-969F-1A7F1520517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17+18</t>
        </r>
      </text>
    </comment>
    <comment ref="T42" authorId="0" shapeId="0" xr:uid="{E97D1317-9015-492F-BAD3-3B06D1214E9B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V42" authorId="0" shapeId="0" xr:uid="{456AEE2A-186C-4469-A660-7CA860C1467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AA42" authorId="1" shapeId="0" xr:uid="{EA633176-7D06-437D-AB1F-FC294611E52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07+06</t>
        </r>
      </text>
    </comment>
    <comment ref="AC42" authorId="1" shapeId="0" xr:uid="{42BC7E1F-AA18-4624-BFE7-DBB8BF13695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08+04+05+11</t>
        </r>
      </text>
    </comment>
    <comment ref="AD42" authorId="1" shapeId="0" xr:uid="{444B0740-7EF6-4486-AF25-071A9AAA059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10+09+12</t>
        </r>
      </text>
    </comment>
    <comment ref="AE42" authorId="1" shapeId="0" xr:uid="{DD71EA0A-C5EB-4B6B-953A-72843030BE4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42" authorId="1" shapeId="0" xr:uid="{AD125672-9C95-46AA-B0D5-0B14829383D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42" authorId="1" shapeId="0" xr:uid="{02065240-00BB-4DE4-9A1D-95035199F5A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42" authorId="1" shapeId="0" xr:uid="{1A95C655-5D52-4A6D-9CC2-E499DD95E91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L42" authorId="1" shapeId="0" xr:uid="{B16201CA-E579-4261-BAEC-DA6BFFE3636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S43" authorId="1" shapeId="0" xr:uid="{04DA11AC-445E-427F-9DFF-726F0EBD1F2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01+02+03</t>
        </r>
      </text>
    </comment>
    <comment ref="U43" authorId="0" shapeId="0" xr:uid="{7FE91F15-51A2-40FA-94BE-310F79453FA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AA43" authorId="1" shapeId="0" xr:uid="{84BD7A64-1429-4144-89D5-E8723035729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B43" authorId="1" shapeId="0" xr:uid="{FB463097-28CE-4C49-A2D6-404DDB377D9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</t>
        </r>
      </text>
    </comment>
    <comment ref="AC43" authorId="1" shapeId="0" xr:uid="{02E0C8DA-0BE3-4CBC-94FC-FA752C9FBBC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07+08+09+10</t>
        </r>
      </text>
    </comment>
    <comment ref="AD43" authorId="1" shapeId="0" xr:uid="{0583E273-A72E-4D12-A656-B6685202DF0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G43" authorId="1" shapeId="0" xr:uid="{4FC5F6C1-FF2F-47B9-9DDA-2129C47A65F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
</t>
        </r>
      </text>
    </comment>
    <comment ref="AH43" authorId="1" shapeId="0" xr:uid="{E509E298-8A61-4574-BE6F-3447BE1F9C0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I43" authorId="1" shapeId="0" xr:uid="{162FD98D-11CB-4E9F-9CB2-9630754A803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
</t>
        </r>
      </text>
    </comment>
    <comment ref="AJ43" authorId="1" shapeId="0" xr:uid="{E35AD116-D1DD-495D-A5B4-5F066741DE7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43" authorId="1" shapeId="0" xr:uid="{32271A00-BA9C-426A-AD48-44BA4A88E69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44" authorId="0" shapeId="0" xr:uid="{1BCDB699-CDA6-441B-8F04-C3DF5897207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44" authorId="0" shapeId="0" xr:uid="{D9207D49-5BBA-4488-B2E6-215EA6A2CB2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V44" authorId="0" shapeId="0" xr:uid="{C53DB5D3-1220-4B22-8D39-CBEA539EB3A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W44" authorId="0" shapeId="0" xr:uid="{BC48C7B3-EDA9-41A9-8B45-2641EAD0AEE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X44" authorId="0" shapeId="0" xr:uid="{880C6025-E435-458A-8DB7-33E469C64AF2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44" authorId="1" shapeId="0" xr:uid="{009804F8-68D9-4B49-862B-88363A50359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Z44" authorId="1" shapeId="0" xr:uid="{19A5A0F0-DC1F-4646-8D83-9D925F0F47A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lab_10</t>
        </r>
      </text>
    </comment>
    <comment ref="AA44" authorId="1" shapeId="0" xr:uid="{B1633DBC-06FD-4C2D-A8CC-A8C1FA1E115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lab_11</t>
        </r>
      </text>
    </comment>
    <comment ref="AB44" authorId="1" shapeId="0" xr:uid="{2AC31E3A-37BF-4C14-8694-09961FE31C4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C44" authorId="1" shapeId="0" xr:uid="{A1AE36CC-1E58-4A3B-8CA2-0DF2A8368F6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07+08</t>
        </r>
      </text>
    </comment>
    <comment ref="AD44" authorId="1" shapeId="0" xr:uid="{C28E836A-18DF-4914-B418-183958C93D2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E44" authorId="1" shapeId="0" xr:uid="{EC35B5D5-BBCF-45DF-A5A0-404EF5086AF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44" authorId="1" shapeId="0" xr:uid="{41345666-7607-4DE0-B9D5-1ED71DFB994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44" authorId="1" shapeId="0" xr:uid="{A2DC139B-4F97-429D-9D1E-4B9CCDEFE91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J44" authorId="1" shapeId="0" xr:uid="{A4214739-E201-4122-B9B0-A05F8E432D6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L44" authorId="1" shapeId="0" xr:uid="{876FF700-1F31-45C4-88D1-D0C2F57F034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18+17</t>
        </r>
      </text>
    </comment>
    <comment ref="R45" authorId="1" shapeId="0" xr:uid="{3C838CE8-3F8B-4DAD-8D84-789E8EE0B44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01+02</t>
        </r>
      </text>
    </comment>
    <comment ref="W45" authorId="0" shapeId="0" xr:uid="{EC4B4FAD-E0B4-4729-A48D-1CC69E6AD000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X45" authorId="0" shapeId="0" xr:uid="{B0A4CE5D-28B8-4849-B47D-405AF62745A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AA45" authorId="1" shapeId="0" xr:uid="{1D2CC03F-C8BB-4536-88EE-2C69E64F082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C45" authorId="1" shapeId="0" xr:uid="{E4350CDE-CA94-4A4E-AF07-617056AC05A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06+07+08+09</t>
        </r>
      </text>
    </comment>
    <comment ref="AD45" authorId="1" shapeId="0" xr:uid="{F2015770-3025-416D-AE27-28BF539143F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10+11+12</t>
        </r>
      </text>
    </comment>
    <comment ref="AI45" authorId="1" shapeId="0" xr:uid="{E61C6070-B0BC-4B4E-9757-7588841ED60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J45" authorId="1" shapeId="0" xr:uid="{490DAA67-34F1-482E-9D30-E7A10080B1C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15+16</t>
        </r>
      </text>
    </comment>
    <comment ref="AK45" authorId="1" shapeId="0" xr:uid="{17AD3D3E-4A4A-4BF6-B955-15BEBDABE40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17+18</t>
        </r>
      </text>
    </comment>
    <comment ref="Q46" authorId="0" shapeId="0" xr:uid="{97869166-A5A5-4C02-B4A9-ACD8E563A6F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R46" authorId="0" shapeId="0" xr:uid="{F5EDC552-BFA3-434F-8CE5-5B8CC9754E2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S46" authorId="0" shapeId="0" xr:uid="{FC9625F0-8CEF-457E-B0C0-06AB4A503CD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T46" authorId="0" shapeId="0" xr:uid="{F1249044-3C47-4FDE-80E7-4EF96855953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U46" authorId="0" shapeId="0" xr:uid="{A03ED582-8F47-4747-8B08-21AAB0F4352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X46" authorId="0" shapeId="0" xr:uid="{49AAD6F6-57E7-4710-826B-DC49961C65A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Y46" authorId="1" shapeId="0" xr:uid="{2F1786BA-156A-4132-A03F-2BD0E3FAB8F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08+09</t>
        </r>
      </text>
    </comment>
    <comment ref="AB46" authorId="1" shapeId="0" xr:uid="{C9482A30-F096-415D-8C77-3C07EC739C3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C46" authorId="1" shapeId="0" xr:uid="{2A605FE6-F671-4686-AF08-F005C2DD60B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G46" authorId="1" shapeId="0" xr:uid="{9A306321-D98D-4146-997F-0F05E07F86D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I46" authorId="1" shapeId="0" xr:uid="{3A747A11-CA1E-4141-A466-84D62BB6789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K46" authorId="1" shapeId="0" xr:uid="{1B036C70-D9FC-4AC5-B624-DF73CF9717D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17+18</t>
        </r>
      </text>
    </comment>
    <comment ref="Q47" authorId="0" shapeId="0" xr:uid="{98D7A12B-56DE-4732-B23E-32F28996542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R47" authorId="0" shapeId="0" xr:uid="{0C8EE18A-0FA0-4E79-A73E-23D13F1683D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T47" authorId="1" shapeId="0" xr:uid="{9C068688-D73B-436B-A371-472C15EEA01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</t>
        </r>
      </text>
    </comment>
    <comment ref="U47" authorId="0" shapeId="0" xr:uid="{09A045E5-DF86-4D6D-A434-279D7BCD14C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V47" authorId="0" shapeId="0" xr:uid="{843E40B9-BCC9-469A-A62F-B4F779A57EA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W47" authorId="0" shapeId="0" xr:uid="{CFF4586D-6864-4DFE-8457-47C2D505226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Lab_007+08</t>
        </r>
      </text>
    </comment>
    <comment ref="X47" authorId="0" shapeId="0" xr:uid="{46079413-CEBC-4347-BD79-C41EE3EBD56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Y47" authorId="1" shapeId="0" xr:uid="{C123CB2C-8BAA-4E21-B6DD-F03E29E3DFA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Z47" authorId="1" shapeId="0" xr:uid="{4CD61D91-1698-4D8F-8FF6-5F8810E96A8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D47" authorId="1" shapeId="0" xr:uid="{2AE6B25D-E18E-488B-94C9-3A6AB288C12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E47" authorId="1" shapeId="0" xr:uid="{4E002386-D3C5-418C-B238-525E2600BF3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47" authorId="1" shapeId="0" xr:uid="{37B32984-9AE9-4AD2-A186-6A3920E2769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15+16</t>
        </r>
      </text>
    </comment>
    <comment ref="AG47" authorId="1" shapeId="0" xr:uid="{8E094BE6-2D8E-4F19-B0B4-CDE24CDE2F4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H47" authorId="1" shapeId="0" xr:uid="{32BE4DF9-9FF8-49FF-950B-3928783A230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I47" authorId="1" shapeId="0" xr:uid="{B2ACF5EF-A90B-45FE-8236-752A7789319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Q48" authorId="0" shapeId="0" xr:uid="{CFCD9193-63FD-4589-AEB6-2B525E07912A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48" authorId="0" shapeId="0" xr:uid="{E910B400-A1A2-46A0-8F7E-E968D87F3D2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Lab_02+03</t>
        </r>
      </text>
    </comment>
    <comment ref="T48" authorId="0" shapeId="0" xr:uid="{D4E3A11E-3F4A-47D6-9448-198116CB1BC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V48" authorId="0" shapeId="0" xr:uid="{86D9E84A-8F65-4741-8B6B-0C9C8E095C2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W48" authorId="0" shapeId="0" xr:uid="{11D12FAF-20D9-46AC-A0B5-930581E2CA2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Lab_07+06</t>
        </r>
      </text>
    </comment>
    <comment ref="Z48" authorId="1" shapeId="0" xr:uid="{A560043A-6DA5-4149-8E14-77C82B513E3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</t>
        </r>
      </text>
    </comment>
    <comment ref="AB48" authorId="1" shapeId="0" xr:uid="{782E58AC-CADB-4A85-B66C-E05945106DF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09+10</t>
        </r>
      </text>
    </comment>
    <comment ref="AC48" authorId="1" shapeId="0" xr:uid="{70682735-3B5B-4BAF-902A-19B8FFC5ACF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D48" authorId="1" shapeId="0" xr:uid="{B15BD8F9-88C8-410F-B94C-07108A46F2E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G48" authorId="1" shapeId="0" xr:uid="{B219C6BF-9FC5-4F88-994A-4BCCBF3BEE6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H48" authorId="1" shapeId="0" xr:uid="{B27C732F-0880-4A52-925C-D7D0FADF159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I48" authorId="1" shapeId="0" xr:uid="{F1A7DDE7-A5BB-41BB-94DB-44A587E038A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J48" authorId="1" shapeId="0" xr:uid="{74F7D8B8-01D9-4C64-BC6D-340A9177130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K48" authorId="1" shapeId="0" xr:uid="{A31DAA8A-20F1-4826-86E3-BB44B5FB170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Q49" authorId="0" shapeId="0" xr:uid="{6E246086-E170-4D49-9A62-D379ECD1DCF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S49" authorId="2" shapeId="0" xr:uid="{25535D20-30B0-420D-9570-72DAC8E3A0F8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U49" authorId="2" shapeId="0" xr:uid="{857096C4-D0AB-4EBE-BAAB-F2348DCEB1AE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X49" authorId="0" shapeId="0" xr:uid="{66BFE4B7-E9F8-48A0-B998-FB12D0370C7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Lab_07+09</t>
        </r>
      </text>
    </comment>
    <comment ref="Y49" authorId="1" shapeId="0" xr:uid="{23090D2D-9FBA-4CD8-BEE5-B9D94D7AD52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Z49" authorId="1" shapeId="0" xr:uid="{0A0513CC-995B-4D2E-92C0-EDAE22AF61E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lab_10+03</t>
        </r>
      </text>
    </comment>
    <comment ref="AC49" authorId="1" shapeId="0" xr:uid="{F094B606-5402-4162-9584-C272D5698B9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11+04</t>
        </r>
      </text>
    </comment>
    <comment ref="AD49" authorId="1" shapeId="0" xr:uid="{4354ACEB-BAC4-4DA6-BED8-C24745B40C1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08+12</t>
        </r>
      </text>
    </comment>
    <comment ref="AE49" authorId="1" shapeId="0" xr:uid="{BA0FA030-6EDB-4DE9-8A96-F252334B328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K49" authorId="1" shapeId="0" xr:uid="{5CE4EC20-A1C2-4879-9548-B58BA9B63AA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L49" authorId="1" shapeId="0" xr:uid="{ACCD6CE7-1E9B-4BF3-B640-0DE2A18813F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18+17</t>
        </r>
      </text>
    </comment>
    <comment ref="P50" authorId="0" shapeId="0" xr:uid="{15393473-E09D-4FDE-8BB2-835BDDD76F6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50" authorId="0" shapeId="0" xr:uid="{9D5A60C5-4D8A-4D5D-AD48-BA37A5E4561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50" authorId="0" shapeId="0" xr:uid="{46C0A931-9804-4979-BEA4-9E5268F371B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S50" authorId="0" shapeId="0" xr:uid="{79A5C316-1A17-4D70-8E35-3603A78F4C9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T50" authorId="0" shapeId="0" xr:uid="{B3320262-CD84-4E2F-97D8-674EE43881A0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U50" authorId="0" shapeId="0" xr:uid="{65989A15-20DB-4F21-989D-4F1C83078CD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
</t>
        </r>
      </text>
    </comment>
    <comment ref="V50" authorId="0" shapeId="0" xr:uid="{2BCA7C18-CF25-412A-81E8-C8947A12D8C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W50" authorId="0" shapeId="0" xr:uid="{C8E7C66B-6FBE-4512-BCE2-3BDB7B5ABE7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Lab_08</t>
        </r>
      </text>
    </comment>
    <comment ref="X50" authorId="0" shapeId="0" xr:uid="{23CC627A-9898-49C6-8FFC-005948C5282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Z50" authorId="0" shapeId="0" xr:uid="{50807995-A28B-4C6A-BBDE-444FC5AB94E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Lab_10</t>
        </r>
      </text>
    </comment>
    <comment ref="AB50" authorId="0" shapeId="0" xr:uid="{6ACEF4E0-3758-4C93-A49B-C147E2C1FEF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Lab_11</t>
        </r>
      </text>
    </comment>
    <comment ref="AD50" authorId="1" shapeId="0" xr:uid="{6A55843A-33AE-475A-BE8C-79C41E9A5FB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E50" authorId="1" shapeId="0" xr:uid="{36796054-4CF9-4890-B437-F13D6E2362E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50" authorId="1" shapeId="0" xr:uid="{CE30541F-3FE6-4F80-8BDC-BE9884F62BE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G50" authorId="1" shapeId="0" xr:uid="{BBFCE902-E60E-45B7-A13B-CE5BFAC0215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I50" authorId="1" shapeId="0" xr:uid="{73D3CBD9-9B2B-4F2C-B0F4-42B7F716B29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J50" authorId="1" shapeId="0" xr:uid="{F93E9630-C066-4A34-9CC8-FC1E14074EA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50" authorId="1" shapeId="0" xr:uid="{304F3197-7CD9-4E20-A9F6-289FE44F8E3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P51" authorId="0" shapeId="0" xr:uid="{521791B0-6B50-403A-97EB-1F90484C3CC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S51" authorId="0" shapeId="0" xr:uid="{EA550CD2-FD81-4A6E-AAE2-4E3AD1A79B96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02+03</t>
        </r>
      </text>
    </comment>
    <comment ref="T51" authorId="1" shapeId="0" xr:uid="{6220A9CD-9982-4929-87FF-D721A9FB7DF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04+05</t>
        </r>
      </text>
    </comment>
    <comment ref="Z51" authorId="1" shapeId="0" xr:uid="{8FEBB4CC-CBD1-4B1D-8833-29B633D6377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06+07+08</t>
        </r>
      </text>
    </comment>
    <comment ref="AA51" authorId="1" shapeId="0" xr:uid="{5B247F0E-9C62-4A3A-AD1A-AB3804FF897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</t>
        </r>
      </text>
    </comment>
    <comment ref="AC51" authorId="1" shapeId="0" xr:uid="{0B23828E-125F-49CB-9AF6-941FA2753FA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10+11</t>
        </r>
      </text>
    </comment>
    <comment ref="AD51" authorId="1" shapeId="0" xr:uid="{87FDE8E8-E11D-465B-8B5D-8E1A5C6BAC3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</t>
        </r>
      </text>
    </comment>
    <comment ref="AG51" authorId="1" shapeId="0" xr:uid="{5994EE7D-7F88-4B3F-9C29-B352A86630C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H51" authorId="1" shapeId="0" xr:uid="{4627A2FA-74D6-4E40-BCAD-95864DCCC1C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I51" authorId="1" shapeId="0" xr:uid="{578C0010-0417-48AF-B023-D61D199086F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J51" authorId="1" shapeId="0" xr:uid="{3C636548-0319-4E55-B88C-75D9887CBE8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K51" authorId="1" shapeId="0" xr:uid="{9B654CD4-87C7-4919-81EC-829EA0DCF18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52" authorId="0" shapeId="0" xr:uid="{8E1E14A8-E868-4171-8D6C-D890BC787C09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52" authorId="0" shapeId="0" xr:uid="{AC38D983-40D2-4A95-9E21-D04C5C2E52E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S52" authorId="0" shapeId="0" xr:uid="{AAAC3F6B-E93B-479F-A78C-A4AB3FB8E3B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T52" authorId="0" shapeId="0" xr:uid="{F653BBC0-7E80-483F-8C82-0BEE02C4FD0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U52" authorId="0" shapeId="0" xr:uid="{61708C45-EBB0-41A6-B1D7-208B72995EC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Lab_06</t>
        </r>
      </text>
    </comment>
    <comment ref="V52" authorId="0" shapeId="0" xr:uid="{323DE8C3-59B0-47AF-8FB4-24E52061136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Lab_07</t>
        </r>
      </text>
    </comment>
    <comment ref="W52" authorId="0" shapeId="0" xr:uid="{A7F0EAB9-BE4A-4BAE-ACE9-398CC05F5F9B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</t>
        </r>
      </text>
    </comment>
    <comment ref="X52" authorId="0" shapeId="0" xr:uid="{AB515BCC-589D-4D8C-BF6C-84CA2BE2A03B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Lab_09</t>
        </r>
      </text>
    </comment>
    <comment ref="AA52" authorId="1" shapeId="0" xr:uid="{F2902C75-1B1A-47B1-8928-71712C3C192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C52" authorId="1" shapeId="0" xr:uid="{844DCAC2-4F43-4507-9A12-B2C9279432D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D52" authorId="1" shapeId="0" xr:uid="{11948210-74AD-4A96-9141-AB63283D326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08+12</t>
        </r>
      </text>
    </comment>
    <comment ref="AE52" authorId="1" shapeId="0" xr:uid="{7CDB07BE-65C7-4B45-92F6-B7218319442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G52" authorId="1" shapeId="0" xr:uid="{DE76F00C-EBF9-4F28-B6AC-BD3D807CBE2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I52" authorId="1" shapeId="0" xr:uid="{1C0E6838-D8F7-44A7-8B50-8C0642876F1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K52" authorId="1" shapeId="0" xr:uid="{4D6C0577-0792-4EBC-9209-CAB249C1635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AL52" authorId="1" shapeId="0" xr:uid="{7729B41D-724D-47D2-A262-BDE1DEA78C8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Q53" authorId="0" shapeId="0" xr:uid="{6B25C2C6-70B0-4575-A967-263DC23A419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R53" authorId="0" shapeId="0" xr:uid="{BE9DD402-CC70-4229-A2DC-224211A377E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T53" authorId="0" shapeId="0" xr:uid="{BAB753B3-33FA-40D6-AE71-574A4163CA14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Lab_03+04</t>
        </r>
      </text>
    </comment>
    <comment ref="U53" authorId="1" shapeId="0" xr:uid="{2D83A50D-AC5F-4864-AD34-3A3F82A9621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</t>
        </r>
      </text>
    </comment>
    <comment ref="Z53" authorId="1" shapeId="0" xr:uid="{2F065F6C-D023-4FC4-9C48-E648CCE54CB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</t>
        </r>
      </text>
    </comment>
    <comment ref="AA53" authorId="1" shapeId="0" xr:uid="{4C71FE9A-8AAA-42CB-9076-69040FC1ABDB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</t>
        </r>
      </text>
    </comment>
    <comment ref="AB53" authorId="1" shapeId="0" xr:uid="{E1F34639-8937-4EC8-8FB9-5674DC174FF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08+09</t>
        </r>
      </text>
    </comment>
    <comment ref="AC53" authorId="1" shapeId="0" xr:uid="{DC924145-6353-4067-9238-DEADF3221DE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D53" authorId="1" shapeId="0" xr:uid="{44DBF3BB-259B-4D16-9C79-A67662724C1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G53" authorId="1" shapeId="0" xr:uid="{1CCACEE1-66B6-44C4-8CA4-43A2A5DAEF5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AH53" authorId="1" shapeId="0" xr:uid="{2D0B0011-CA3B-43AE-8255-70DE526DA40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I53" authorId="1" shapeId="0" xr:uid="{46638824-03B6-4A95-B93C-F3BEFA80DE4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J53" authorId="1" shapeId="0" xr:uid="{D24194B3-C161-4CC5-9C3D-F9C591936F9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  <comment ref="AK53" authorId="1" shapeId="0" xr:uid="{E3C7345D-C83F-453D-9DA9-7B9BFE668FD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17</t>
        </r>
      </text>
    </comment>
    <comment ref="R54" authorId="0" shapeId="0" xr:uid="{994D07B5-19DC-40E9-A42E-FA2FF8841EE1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T54" authorId="0" shapeId="0" xr:uid="{59EBAD56-FFE0-4642-AC39-7C0D420DC4B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W54" authorId="0" shapeId="0" xr:uid="{383C2723-471A-4EF0-A78B-57E81CA83FED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Y54" authorId="1" shapeId="0" xr:uid="{8B92B4E9-9887-4B15-BA6F-48B12A6D455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05+03</t>
        </r>
      </text>
    </comment>
    <comment ref="Z54" authorId="1" shapeId="0" xr:uid="{7BFBB831-1A8C-470B-948B-9C3AEA241D8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</t>
        </r>
      </text>
    </comment>
    <comment ref="AA54" authorId="1" shapeId="0" xr:uid="{E023E14E-1768-4039-A2D6-B9902DF92583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07+08</t>
        </r>
      </text>
    </comment>
    <comment ref="AB54" authorId="1" shapeId="0" xr:uid="{9C510EF2-8E57-45F4-BD70-CD25CA72E50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09</t>
        </r>
      </text>
    </comment>
    <comment ref="AC54" authorId="1" shapeId="0" xr:uid="{D9D2DA17-6EAF-419C-B326-FE6D515A412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D54" authorId="1" shapeId="0" xr:uid="{772A6B33-FA3E-485E-823F-66A42A8D295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P55" authorId="0" shapeId="0" xr:uid="{08043E20-6D91-4997-82B5-253A8E979A8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Q55" authorId="0" shapeId="0" xr:uid="{52631A95-ACA3-4453-AA62-8A78005E7B5E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R55" authorId="0" shapeId="0" xr:uid="{6E842403-DEE2-4BA3-B44D-CD84F708D015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S55" authorId="0" shapeId="0" xr:uid="{F56CB808-FF0F-4E0B-BC3A-71E8D8F101C7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Lab_04</t>
        </r>
      </text>
    </comment>
    <comment ref="U55" authorId="0" shapeId="0" xr:uid="{EA85FCD3-2BA7-4D44-B08A-A4F07945CF13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Lab_05+06</t>
        </r>
      </text>
    </comment>
    <comment ref="AA55" authorId="1" shapeId="0" xr:uid="{75BC5B81-CF19-4347-B868-D8F072AA996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</t>
        </r>
      </text>
    </comment>
    <comment ref="AB55" authorId="1" shapeId="0" xr:uid="{8E19515C-0AB6-4445-831A-EC772A8AACC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</t>
        </r>
      </text>
    </comment>
    <comment ref="AC55" authorId="1" shapeId="0" xr:uid="{F628C53F-E4EF-4FFB-B10C-8243F12651E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</t>
        </r>
      </text>
    </comment>
    <comment ref="AD55" authorId="1" shapeId="0" xr:uid="{A6708086-8B12-43AE-951A-37CFECCA9DF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12+09+10
</t>
        </r>
      </text>
    </comment>
    <comment ref="AE55" authorId="1" shapeId="0" xr:uid="{DAD87454-B1F6-450D-803B-B682F7A5B2A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F55" authorId="1" shapeId="0" xr:uid="{3F255626-A005-4F12-964F-62724C8C61E2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14</t>
        </r>
      </text>
    </comment>
    <comment ref="AG55" authorId="1" shapeId="0" xr:uid="{38765879-54C9-46AE-96B2-39E269016F9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</t>
        </r>
      </text>
    </comment>
    <comment ref="AL55" authorId="1" shapeId="0" xr:uid="{3F765251-847C-44E6-A7A4-7A659845FFFA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P56" authorId="0" shapeId="0" xr:uid="{2B6AE51D-E296-476F-97EB-691546F5E31F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Lab_01</t>
        </r>
      </text>
    </comment>
    <comment ref="T56" authorId="0" shapeId="0" xr:uid="{3CC7A4A1-77C2-41A9-8944-675D3AB3BF6C}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Lab_02</t>
        </r>
      </text>
    </comment>
    <comment ref="Z56" authorId="1" shapeId="0" xr:uid="{013B5DF6-EC2E-4809-B52E-0393A088EAC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</t>
        </r>
      </text>
    </comment>
    <comment ref="AA56" authorId="1" shapeId="0" xr:uid="{35093BC5-3AF1-4112-8FF9-9144829AF336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07+08</t>
        </r>
      </text>
    </comment>
    <comment ref="AC56" authorId="1" shapeId="0" xr:uid="{A31F9018-035E-41AA-9624-8A23F0448908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04+05+09+11</t>
        </r>
      </text>
    </comment>
    <comment ref="AD56" authorId="1" shapeId="0" xr:uid="{207D880E-D04E-4144-8134-C39671F96954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03+10+12</t>
        </r>
      </text>
    </comment>
    <comment ref="AG56" authorId="1" shapeId="0" xr:uid="{4935AB9D-39BE-4421-95E1-14370273D740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13+14</t>
        </r>
      </text>
    </comment>
    <comment ref="Q57" authorId="1" shapeId="0" xr:uid="{6549E807-C439-41A5-B585-819C6C58C92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lab_01+02</t>
        </r>
      </text>
    </comment>
    <comment ref="R57" authorId="1" shapeId="0" xr:uid="{9CF5C423-7EB3-4A80-8068-CA176D06302C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lab_03</t>
        </r>
      </text>
    </comment>
    <comment ref="S57" authorId="1" shapeId="0" xr:uid="{1BD0D28A-0A30-44FE-8EA3-D0AA715C134D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04+05</t>
        </r>
      </text>
    </comment>
    <comment ref="V57" authorId="1" shapeId="0" xr:uid="{0BEF1124-5D22-4CB5-9874-CA75A7F77BF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06+07</t>
        </r>
      </text>
    </comment>
    <comment ref="Y57" authorId="1" shapeId="0" xr:uid="{450DC0F1-E219-49D7-89BA-79EBDE9E8A1E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08+09</t>
        </r>
      </text>
    </comment>
    <comment ref="AC57" authorId="1" shapeId="0" xr:uid="{9DECB2E9-C340-4BCD-968E-D3204EEA7707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10</t>
        </r>
      </text>
    </comment>
    <comment ref="AD57" authorId="1" shapeId="0" xr:uid="{F8DD68F1-651B-4AD0-A582-B95051F1D1F1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11+12</t>
        </r>
      </text>
    </comment>
    <comment ref="AF57" authorId="1" shapeId="0" xr:uid="{C6D109E7-EF6C-431F-8441-F632A42CEFA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16</t>
        </r>
      </text>
    </comment>
    <comment ref="AH57" authorId="1" shapeId="0" xr:uid="{1B56210A-ADF8-4657-A2C2-442B49D251B9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13</t>
        </r>
      </text>
    </comment>
    <comment ref="AI57" authorId="1" shapeId="0" xr:uid="{E39170E0-B8AF-4287-A86F-AF2D9B03898F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15+14+17</t>
        </r>
      </text>
    </comment>
    <comment ref="AJ57" authorId="1" shapeId="0" xr:uid="{CF9A1444-B8E0-4E13-83E9-159DEBFE1095}">
      <text>
        <r>
          <rPr>
            <b/>
            <sz val="9"/>
            <color indexed="81"/>
            <rFont val="Tahoma"/>
            <family val="2"/>
            <charset val="204"/>
          </rPr>
          <t>SIL:</t>
        </r>
        <r>
          <rPr>
            <sz val="9"/>
            <color indexed="81"/>
            <rFont val="Tahoma"/>
            <family val="2"/>
            <charset val="204"/>
          </rPr>
          <t xml:space="preserve">
18</t>
        </r>
      </text>
    </comment>
  </commentList>
</comments>
</file>

<file path=xl/sharedStrings.xml><?xml version="1.0" encoding="utf-8"?>
<sst xmlns="http://schemas.openxmlformats.org/spreadsheetml/2006/main" count="445" uniqueCount="100">
  <si>
    <r>
      <t xml:space="preserve">Каждое пропущенное занятие 
оценивается в </t>
    </r>
    <r>
      <rPr>
        <b/>
        <sz val="18"/>
        <color rgb="FFFF0000"/>
        <rFont val="Calibri"/>
        <family val="2"/>
        <charset val="204"/>
        <scheme val="minor"/>
      </rPr>
      <t>-2 балла</t>
    </r>
  </si>
  <si>
    <t xml:space="preserve">Митько </t>
  </si>
  <si>
    <t>ПР 21</t>
  </si>
  <si>
    <t>ЛК</t>
  </si>
  <si>
    <t>ЛЗ</t>
  </si>
  <si>
    <t>Контрольные и тесты</t>
  </si>
  <si>
    <t>КР</t>
  </si>
  <si>
    <t>Коллоквиум</t>
  </si>
  <si>
    <t>Проект</t>
  </si>
  <si>
    <t>УП</t>
  </si>
  <si>
    <t>Итого</t>
  </si>
  <si>
    <t>Рейтинг</t>
  </si>
  <si>
    <t>Рейтинговая отметка</t>
  </si>
  <si>
    <t>I</t>
  </si>
  <si>
    <t>II</t>
  </si>
  <si>
    <t>Код</t>
  </si>
  <si>
    <t>АО+ПО</t>
  </si>
  <si>
    <t>Word</t>
  </si>
  <si>
    <t>ИТ</t>
  </si>
  <si>
    <t>АО</t>
  </si>
  <si>
    <t>ПО</t>
  </si>
  <si>
    <t>Excel</t>
  </si>
  <si>
    <t>Access</t>
  </si>
  <si>
    <t>PP. КC</t>
  </si>
  <si>
    <t>КC</t>
  </si>
  <si>
    <t>1 Форм</t>
  </si>
  <si>
    <t>2 Изобр</t>
  </si>
  <si>
    <t>3 Стили</t>
  </si>
  <si>
    <t>4 Слияние</t>
  </si>
  <si>
    <t>5 Формы</t>
  </si>
  <si>
    <t>6 Вычисления</t>
  </si>
  <si>
    <t>7 ЛогФ</t>
  </si>
  <si>
    <t>8 Анализ</t>
  </si>
  <si>
    <t>9 Списки</t>
  </si>
  <si>
    <t>10 Оптим</t>
  </si>
  <si>
    <t>11 БД</t>
  </si>
  <si>
    <t>12 Запросы</t>
  </si>
  <si>
    <t>13 Формы</t>
  </si>
  <si>
    <t>14 Отчеты</t>
  </si>
  <si>
    <t>15 Прил</t>
  </si>
  <si>
    <t>16 PP</t>
  </si>
  <si>
    <t>17 HTML</t>
  </si>
  <si>
    <t>18 Wiki</t>
  </si>
  <si>
    <t>Итог</t>
  </si>
  <si>
    <t>Ананьева Виктория</t>
  </si>
  <si>
    <t>н</t>
  </si>
  <si>
    <t>Вершило Максим</t>
  </si>
  <si>
    <t>Андрейчук Марина</t>
  </si>
  <si>
    <t>нб</t>
  </si>
  <si>
    <t>Коляда Кирилл</t>
  </si>
  <si>
    <t>Андреюк Полина</t>
  </si>
  <si>
    <t>Надудик Валерия</t>
  </si>
  <si>
    <t>Барнюк Яна</t>
  </si>
  <si>
    <t>от</t>
  </si>
  <si>
    <t>но</t>
  </si>
  <si>
    <t>Охримук Елизавета</t>
  </si>
  <si>
    <t>Башлыков Александр</t>
  </si>
  <si>
    <t>Парчук Кирилл</t>
  </si>
  <si>
    <t>Беспудчик Иван</t>
  </si>
  <si>
    <t>Бублий Елизавета</t>
  </si>
  <si>
    <t>Попко Валерия</t>
  </si>
  <si>
    <t>Густыр Елизавета</t>
  </si>
  <si>
    <t>Пролиско Александра</t>
  </si>
  <si>
    <t>Керезь Елизавета</t>
  </si>
  <si>
    <t>Протащик Ангелина</t>
  </si>
  <si>
    <t>Дорошенко Илья</t>
  </si>
  <si>
    <t>Климук Дарья</t>
  </si>
  <si>
    <t>Рабчинский Кирилл</t>
  </si>
  <si>
    <t>Исаев Адылша</t>
  </si>
  <si>
    <t>Конончук Николай</t>
  </si>
  <si>
    <t>Рекуть Татьяна</t>
  </si>
  <si>
    <t>ы</t>
  </si>
  <si>
    <t>Кузюр Анна</t>
  </si>
  <si>
    <t>Сац Ульяна</t>
  </si>
  <si>
    <t>нп</t>
  </si>
  <si>
    <t>Соболь Карина</t>
  </si>
  <si>
    <t>Лепесевич Анна</t>
  </si>
  <si>
    <t>Солодуха Дмитрий</t>
  </si>
  <si>
    <t>Ляхов Никита</t>
  </si>
  <si>
    <t>Тарасюк Никита</t>
  </si>
  <si>
    <r>
      <t>Лаг</t>
    </r>
    <r>
      <rPr>
        <b/>
        <sz val="11"/>
        <color theme="1"/>
        <rFont val="Calibri"/>
        <family val="2"/>
        <charset val="204"/>
        <scheme val="minor"/>
      </rPr>
      <t>у</t>
    </r>
    <r>
      <rPr>
        <sz val="11"/>
        <color theme="1"/>
        <rFont val="Calibri"/>
        <family val="2"/>
        <charset val="204"/>
        <scheme val="minor"/>
      </rPr>
      <t>н Снежана</t>
    </r>
  </si>
  <si>
    <t>Марчук Виктория</t>
  </si>
  <si>
    <t>Тельпук Владислав</t>
  </si>
  <si>
    <t>Левонюк Денис</t>
  </si>
  <si>
    <t>Митько Валерия</t>
  </si>
  <si>
    <t>Теодорович Нина</t>
  </si>
  <si>
    <t>Мшар Елизавета</t>
  </si>
  <si>
    <t>Филютич Дмитрий</t>
  </si>
  <si>
    <t>Хмелевский Максим</t>
  </si>
  <si>
    <t>нн</t>
  </si>
  <si>
    <t>Шибуня Кирилл</t>
  </si>
  <si>
    <t>Шило Марина</t>
  </si>
  <si>
    <t>Шишковская Екатерина</t>
  </si>
  <si>
    <t>Непесов Айдынг</t>
  </si>
  <si>
    <t>Шклёда Надежда</t>
  </si>
  <si>
    <t>Овезмырадов Давут</t>
  </si>
  <si>
    <t>ПР 22</t>
  </si>
  <si>
    <t>Годовой рейтинг</t>
  </si>
  <si>
    <t>нс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</si>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</sst>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6" fillId="0" borderId="0" xfId="0" applyFont="1"/>
    <xf numFmtId="0" fontId="2" fillId="0" borderId="0" xfId="0" applyFo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6" fillId="0" borderId="21" xfId="0" applyFont="1" applyBorder="1"/>
    <xf numFmtId="0" fontId="0" fillId="0" borderId="22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16" fontId="0" fillId="0" borderId="24" xfId="0" applyNumberFormat="1" applyBorder="1" applyAlignment="1">
      <alignment horizontal="center" vertical="center"/>
    </xf>
    <xf numFmtId="16" fontId="0" fillId="0" borderId="25" xfId="0" applyNumberFormat="1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" fontId="0" fillId="0" borderId="20" xfId="0" applyNumberFormat="1" applyBorder="1"/>
    <xf numFmtId="16" fontId="0" fillId="0" borderId="21" xfId="0" applyNumberFormat="1" applyBorder="1"/>
    <xf numFmtId="0" fontId="0" fillId="0" borderId="25" xfId="0" applyBorder="1"/>
    <xf numFmtId="16" fontId="0" fillId="0" borderId="26" xfId="0" applyNumberFormat="1" applyBorder="1"/>
    <xf numFmtId="0" fontId="7" fillId="0" borderId="0" xfId="0" applyFont="1"/>
    <xf numFmtId="164" fontId="7" fillId="0" borderId="30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center" vertical="center"/>
    </xf>
    <xf numFmtId="164" fontId="7" fillId="0" borderId="33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3" xfId="0" applyFont="1" applyBorder="1"/>
    <xf numFmtId="0" fontId="0" fillId="0" borderId="15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/>
    <xf numFmtId="0" fontId="0" fillId="2" borderId="38" xfId="0" applyFill="1" applyBorder="1"/>
    <xf numFmtId="0" fontId="0" fillId="0" borderId="39" xfId="0" applyBorder="1"/>
    <xf numFmtId="0" fontId="0" fillId="2" borderId="40" xfId="0" applyFill="1" applyBorder="1"/>
    <xf numFmtId="0" fontId="0" fillId="0" borderId="41" xfId="0" applyBorder="1"/>
    <xf numFmtId="0" fontId="0" fillId="2" borderId="39" xfId="0" applyFill="1" applyBorder="1"/>
    <xf numFmtId="10" fontId="0" fillId="0" borderId="41" xfId="1" applyNumberFormat="1" applyFont="1" applyBorder="1"/>
    <xf numFmtId="0" fontId="0" fillId="0" borderId="38" xfId="1" applyNumberFormat="1" applyFont="1" applyBorder="1"/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4" xfId="0" applyBorder="1"/>
    <xf numFmtId="0" fontId="0" fillId="2" borderId="44" xfId="0" applyFill="1" applyBorder="1"/>
    <xf numFmtId="0" fontId="6" fillId="0" borderId="21" xfId="0" applyFont="1" applyBorder="1" applyAlignment="1">
      <alignment horizontal="center" vertical="center"/>
    </xf>
    <xf numFmtId="0" fontId="0" fillId="0" borderId="45" xfId="0" applyBorder="1"/>
    <xf numFmtId="0" fontId="0" fillId="2" borderId="46" xfId="0" applyFill="1" applyBorder="1"/>
    <xf numFmtId="0" fontId="0" fillId="0" borderId="47" xfId="0" applyBorder="1"/>
    <xf numFmtId="0" fontId="0" fillId="2" borderId="45" xfId="0" applyFill="1" applyBorder="1"/>
    <xf numFmtId="10" fontId="0" fillId="0" borderId="47" xfId="1" applyNumberFormat="1" applyFont="1" applyBorder="1"/>
    <xf numFmtId="0" fontId="0" fillId="0" borderId="44" xfId="1" applyNumberFormat="1" applyFont="1" applyBorder="1"/>
    <xf numFmtId="0" fontId="9" fillId="0" borderId="0" xfId="0" applyFont="1"/>
    <xf numFmtId="0" fontId="3" fillId="0" borderId="24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8" xfId="0" applyBorder="1"/>
    <xf numFmtId="0" fontId="0" fillId="2" borderId="48" xfId="0" applyFill="1" applyBorder="1"/>
    <xf numFmtId="0" fontId="0" fillId="0" borderId="49" xfId="0" applyBorder="1"/>
    <xf numFmtId="0" fontId="0" fillId="2" borderId="50" xfId="0" applyFill="1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51" xfId="0" applyBorder="1"/>
    <xf numFmtId="0" fontId="0" fillId="2" borderId="49" xfId="0" applyFill="1" applyBorder="1"/>
    <xf numFmtId="10" fontId="0" fillId="0" borderId="51" xfId="1" applyNumberFormat="1" applyFont="1" applyBorder="1"/>
    <xf numFmtId="0" fontId="0" fillId="0" borderId="48" xfId="1" applyNumberFormat="1" applyFont="1" applyBorder="1"/>
    <xf numFmtId="0" fontId="0" fillId="0" borderId="43" xfId="0" applyBorder="1"/>
    <xf numFmtId="0" fontId="0" fillId="0" borderId="26" xfId="0" applyBorder="1"/>
    <xf numFmtId="0" fontId="7" fillId="0" borderId="31" xfId="0" applyFont="1" applyBorder="1"/>
    <xf numFmtId="0" fontId="6" fillId="0" borderId="17" xfId="0" applyFont="1" applyBorder="1" applyAlignment="1">
      <alignment horizontal="center" vertical="center"/>
    </xf>
    <xf numFmtId="0" fontId="0" fillId="0" borderId="16" xfId="0" applyBorder="1"/>
    <xf numFmtId="0" fontId="3" fillId="0" borderId="30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0" fillId="0" borderId="31" xfId="0" applyBorder="1"/>
    <xf numFmtId="0" fontId="4" fillId="0" borderId="0" xfId="0" applyFont="1" applyAlignment="1">
      <alignment horizontal="center"/>
    </xf>
    <xf numFmtId="164" fontId="7" fillId="0" borderId="31" xfId="0" applyNumberFormat="1" applyFont="1" applyBorder="1" applyAlignment="1">
      <alignment horizontal="center" vertical="center"/>
    </xf>
    <xf numFmtId="16" fontId="0" fillId="0" borderId="22" xfId="0" applyNumberFormat="1" applyBorder="1"/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64" fontId="7" fillId="0" borderId="35" xfId="0" applyNumberFormat="1" applyFont="1" applyBorder="1" applyAlignment="1">
      <alignment horizontal="center" vertical="center"/>
    </xf>
    <xf numFmtId="164" fontId="7" fillId="0" borderId="3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/>
  </cellXfs>
  <cellStyles count="2">
    <cellStyle name="Обычный" xfId="0" builtinId="0"/>
    <cellStyle name="Процентный" xfId="1" builtinId="5"/>
  </cellStyles>
  <dxfs count="42"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  <dxf>
      <fill>
        <patternFill patternType="gray0625">
          <f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NE\WORK\2012_2013\PaperWork\temp\&#1056;&#1072;&#1089;&#1087;&#1080;&#1089;&#1072;&#1085;&#1080;&#1077;\&#1056;&#1072;&#1089;&#1087;&#1080;&#1089;&#1072;&#1085;&#108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 (печать)"/>
      <sheetName val="Занятия (копия)"/>
      <sheetName val="2008"/>
      <sheetName val="2007_old"/>
      <sheetName val="Занятия (МФ)"/>
      <sheetName val="Учет (МФ)"/>
      <sheetName val="Расписание"/>
      <sheetName val="Календарь"/>
      <sheetName val="Занятия"/>
      <sheetName val="Учет"/>
      <sheetName val="Тематика занят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  <cell r="B3" t="str">
            <v>Техника безопасности в КУВТ. Здоровье и компьютер.</v>
          </cell>
        </row>
        <row r="4">
          <cell r="A4">
            <v>2</v>
          </cell>
          <cell r="B4" t="str">
            <v xml:space="preserve">Графический интерфейс и гипертекстовая справочная система MS Windows. </v>
          </cell>
        </row>
        <row r="5">
          <cell r="A5">
            <v>3</v>
          </cell>
          <cell r="B5" t="str">
            <v xml:space="preserve">Файловая система MS Windows. </v>
          </cell>
        </row>
        <row r="6">
          <cell r="A6">
            <v>4</v>
          </cell>
          <cell r="B6" t="str">
            <v xml:space="preserve">Работа с архиваторами Win Zip и Win Rar. </v>
          </cell>
        </row>
        <row r="7">
          <cell r="A7">
            <v>5</v>
          </cell>
          <cell r="B7" t="str">
            <v xml:space="preserve">Работа в локальной компьютерной сети класса. Работа с почтовым клиентом MS Outlook Express. </v>
          </cell>
        </row>
        <row r="8">
          <cell r="A8">
            <v>6</v>
          </cell>
          <cell r="B8" t="str">
            <v xml:space="preserve">Стандартные приложения MS Windows. </v>
          </cell>
        </row>
        <row r="9">
          <cell r="A9">
            <v>7</v>
          </cell>
          <cell r="B9" t="str">
            <v>Работа с браузером MS Internet Explorer.</v>
          </cell>
        </row>
        <row r="10">
          <cell r="A10">
            <v>8</v>
          </cell>
          <cell r="B10" t="str">
            <v xml:space="preserve">Ввод и редактирование текста в MS ТП Word. </v>
          </cell>
        </row>
        <row r="11">
          <cell r="A11">
            <v>9</v>
          </cell>
          <cell r="B11" t="str">
            <v xml:space="preserve">Форматирование символов, абзацев, страниц и верстка в документе MS Word. Работа со шрифтами. </v>
          </cell>
        </row>
        <row r="12">
          <cell r="A12">
            <v>10</v>
          </cell>
          <cell r="B12" t="str">
            <v xml:space="preserve">Автосредства ввода, форматирования и редактирования ТП MS Word. </v>
          </cell>
        </row>
        <row r="13">
          <cell r="A13">
            <v>11</v>
          </cell>
          <cell r="B13" t="str">
            <v xml:space="preserve">Таблицы и диаграммы ТП MS Word. </v>
          </cell>
        </row>
        <row r="14">
          <cell r="A14">
            <v>12</v>
          </cell>
          <cell r="B14" t="str">
            <v xml:space="preserve">Графические средства MS Word. </v>
          </cell>
        </row>
        <row r="15">
          <cell r="A15">
            <v>13</v>
          </cell>
          <cell r="B15" t="str">
            <v>Optical Character Recognition. Рукописный ввод. Каллиграша.</v>
          </cell>
        </row>
        <row r="16">
          <cell r="A16">
            <v>14</v>
          </cell>
          <cell r="B16" t="str">
            <v xml:space="preserve">Работа с SuperReader. Flash-тренажер, работа с таблицами Шульте. </v>
          </cell>
        </row>
        <row r="17">
          <cell r="A17">
            <v>15</v>
          </cell>
          <cell r="B17" t="str">
            <v xml:space="preserve">Средства разработки педагогических программных средств. </v>
          </cell>
        </row>
        <row r="18">
          <cell r="A18">
            <v>16</v>
          </cell>
          <cell r="B18" t="str">
            <v xml:space="preserve">Мультимедийные энциклопедии для детей. </v>
          </cell>
        </row>
        <row r="19">
          <cell r="A19">
            <v>17</v>
          </cell>
          <cell r="B19" t="str">
            <v>Мультимедийные обучающие программы.</v>
          </cell>
        </row>
        <row r="20">
          <cell r="A20">
            <v>18</v>
          </cell>
          <cell r="B20" t="str">
            <v xml:space="preserve">Мультимедийные развивающие программы. </v>
          </cell>
        </row>
        <row r="21">
          <cell r="A21">
            <v>19</v>
          </cell>
          <cell r="B21" t="str">
            <v xml:space="preserve">Создание интерактивного компьютерного текста. </v>
          </cell>
        </row>
        <row r="23">
          <cell r="A23">
            <v>1</v>
          </cell>
          <cell r="B23" t="str">
            <v>Педагогическая система курса</v>
          </cell>
        </row>
        <row r="24">
          <cell r="A24">
            <v>2</v>
          </cell>
          <cell r="B24" t="str">
            <v>Представление информации в компьютере</v>
          </cell>
        </row>
        <row r="25">
          <cell r="A25">
            <v>3</v>
          </cell>
          <cell r="B25" t="str">
            <v>Современный персональный компьютер</v>
          </cell>
        </row>
        <row r="26">
          <cell r="A26">
            <v>4</v>
          </cell>
          <cell r="B26" t="str">
            <v>Программное обеспечение пк</v>
          </cell>
        </row>
        <row r="27">
          <cell r="A27">
            <v>5</v>
          </cell>
          <cell r="B27" t="str">
            <v>Компьютерные сети</v>
          </cell>
        </row>
        <row r="28">
          <cell r="A28">
            <v>6</v>
          </cell>
          <cell r="B28" t="str">
            <v>Информатизация начального образования.</v>
          </cell>
        </row>
        <row r="32">
          <cell r="A32">
            <v>1</v>
          </cell>
          <cell r="B32" t="str">
            <v>ТБ в КУВТ</v>
          </cell>
          <cell r="D32">
            <v>1</v>
          </cell>
          <cell r="E32" t="str">
            <v>ТБ в КУВТ. ОС Windows</v>
          </cell>
        </row>
        <row r="33">
          <cell r="A33">
            <v>2</v>
          </cell>
          <cell r="B33" t="str">
            <v>ОС Windows</v>
          </cell>
          <cell r="D33">
            <v>2</v>
          </cell>
          <cell r="E33" t="str">
            <v>MS Word. Ввод и редактирование, форматирование</v>
          </cell>
        </row>
        <row r="34">
          <cell r="A34">
            <v>3</v>
          </cell>
          <cell r="B34" t="str">
            <v>Графический редактор Paint</v>
          </cell>
          <cell r="D34">
            <v>3</v>
          </cell>
          <cell r="E34" t="str">
            <v>MS Word. Работа с таблицами. Работа с изображениями</v>
          </cell>
        </row>
        <row r="35">
          <cell r="A35">
            <v>4</v>
          </cell>
          <cell r="B35" t="str">
            <v>MS Word. Ввод и редактирование</v>
          </cell>
          <cell r="D35">
            <v>4</v>
          </cell>
          <cell r="E35" t="str">
            <v>MS Excel. Ввод и редактирование. Форматирование</v>
          </cell>
        </row>
        <row r="36">
          <cell r="A36">
            <v>5</v>
          </cell>
          <cell r="B36" t="str">
            <v>MS Word. Форматирование</v>
          </cell>
          <cell r="D36">
            <v>5</v>
          </cell>
          <cell r="E36" t="str">
            <v>MS Excel. Работа с диаграммами</v>
          </cell>
        </row>
        <row r="37">
          <cell r="A37">
            <v>6</v>
          </cell>
          <cell r="B37" t="str">
            <v>MS Word. Автосредства форматирования</v>
          </cell>
        </row>
        <row r="38">
          <cell r="A38">
            <v>7</v>
          </cell>
          <cell r="B38" t="str">
            <v>MS Word. Работа с изображениями</v>
          </cell>
        </row>
        <row r="39">
          <cell r="A39">
            <v>8</v>
          </cell>
          <cell r="B39" t="str">
            <v>MS Word. Работа с таблицами</v>
          </cell>
        </row>
        <row r="40">
          <cell r="A40">
            <v>9</v>
          </cell>
          <cell r="B40" t="str">
            <v>MS Excel. Ввод и редактирование</v>
          </cell>
          <cell r="D40">
            <v>1</v>
          </cell>
          <cell r="E40" t="str">
            <v>ТБ в КУВТ. ОС Windows</v>
          </cell>
        </row>
        <row r="41">
          <cell r="A41">
            <v>10</v>
          </cell>
          <cell r="B41" t="str">
            <v>MS Excel. Форматирование</v>
          </cell>
          <cell r="D41">
            <v>2</v>
          </cell>
          <cell r="E41" t="str">
            <v>MS Word. Ввод и редактирование, форматирование</v>
          </cell>
        </row>
        <row r="42">
          <cell r="A42">
            <v>11</v>
          </cell>
          <cell r="B42" t="str">
            <v>MS Excel. Работа с диаграммами</v>
          </cell>
          <cell r="D42">
            <v>3</v>
          </cell>
          <cell r="E42" t="str">
            <v>MS Word. Работа с таблицами. Работа с изображениями</v>
          </cell>
        </row>
        <row r="43">
          <cell r="A43">
            <v>12</v>
          </cell>
          <cell r="B43" t="str">
            <v>MS Excel. Работа со списками</v>
          </cell>
          <cell r="D43">
            <v>4</v>
          </cell>
          <cell r="E43" t="str">
            <v>MS Excel. Ввод и редактирование. Форматирование</v>
          </cell>
        </row>
        <row r="44">
          <cell r="A44">
            <v>13</v>
          </cell>
          <cell r="B44" t="str">
            <v>Операции над матрицами. Решение СЛАУ</v>
          </cell>
          <cell r="D44">
            <v>1</v>
          </cell>
          <cell r="E44" t="str">
            <v>MS Excel. Ввод и редактирование. Форматирование</v>
          </cell>
        </row>
        <row r="45">
          <cell r="A45">
            <v>14</v>
          </cell>
          <cell r="B45" t="str">
            <v>Операции над матрицами. Решение СЛАУ</v>
          </cell>
          <cell r="D45">
            <v>2</v>
          </cell>
          <cell r="E45" t="str">
            <v>MS Excel. Вычисления</v>
          </cell>
        </row>
        <row r="46">
          <cell r="A46">
            <v>15</v>
          </cell>
          <cell r="B46" t="str">
            <v>Задачи оптимизации (поиск решения)</v>
          </cell>
          <cell r="D46">
            <v>3</v>
          </cell>
          <cell r="E46" t="str">
            <v>MS Excel. Диаграммы</v>
          </cell>
        </row>
        <row r="47">
          <cell r="A47">
            <v>16</v>
          </cell>
          <cell r="B47" t="str">
            <v>Задачи оптимизации (поиск решения)</v>
          </cell>
          <cell r="D47">
            <v>4</v>
          </cell>
          <cell r="E47" t="str">
            <v>MS Excel. Итоговое занятие</v>
          </cell>
        </row>
        <row r="48">
          <cell r="A48">
            <v>17</v>
          </cell>
          <cell r="B48" t="str">
            <v>Точечные и интервальные оценки параметров</v>
          </cell>
        </row>
        <row r="49">
          <cell r="A49">
            <v>18</v>
          </cell>
          <cell r="B49" t="str">
            <v>Проверка гипотезы о нормальном распределении</v>
          </cell>
        </row>
        <row r="50">
          <cell r="A50">
            <v>19</v>
          </cell>
          <cell r="B50" t="str">
            <v>Корреляционный анализ</v>
          </cell>
        </row>
        <row r="51">
          <cell r="A51">
            <v>20</v>
          </cell>
          <cell r="B51" t="str">
            <v>Апроксимация данных. Регрессионный анализ. Линия тренда</v>
          </cell>
        </row>
        <row r="55">
          <cell r="A55">
            <v>1</v>
          </cell>
          <cell r="B55" t="str">
            <v>ТБ в КУВТ</v>
          </cell>
        </row>
        <row r="56">
          <cell r="A56">
            <v>2</v>
          </cell>
          <cell r="B56" t="str">
            <v>ОС Windows</v>
          </cell>
        </row>
        <row r="57">
          <cell r="A57">
            <v>3</v>
          </cell>
          <cell r="B57" t="str">
            <v>Графический редактор Paint</v>
          </cell>
        </row>
        <row r="58">
          <cell r="A58">
            <v>4</v>
          </cell>
          <cell r="B58" t="str">
            <v>MS Word. Ввод и редактирование. Форматирование</v>
          </cell>
        </row>
        <row r="59">
          <cell r="A59">
            <v>5</v>
          </cell>
          <cell r="B59" t="str">
            <v>MS Word. Работа с изображениями</v>
          </cell>
        </row>
        <row r="60">
          <cell r="A60">
            <v>6</v>
          </cell>
          <cell r="B60" t="str">
            <v>MS Word. Работа с таблицами</v>
          </cell>
        </row>
        <row r="61">
          <cell r="A61">
            <v>7</v>
          </cell>
          <cell r="B61" t="str">
            <v>MS Excel. Ввод и редактирование. Форматирование</v>
          </cell>
        </row>
        <row r="62">
          <cell r="A62">
            <v>8</v>
          </cell>
          <cell r="B62" t="str">
            <v>MS Excel. Работа с диаграммами</v>
          </cell>
        </row>
        <row r="63">
          <cell r="A63">
            <v>9</v>
          </cell>
          <cell r="B63" t="str">
            <v>MS Excel. Работа со списками</v>
          </cell>
        </row>
        <row r="64">
          <cell r="A64">
            <v>10</v>
          </cell>
          <cell r="B64" t="str">
            <v>MS PowerPoint</v>
          </cell>
        </row>
        <row r="65">
          <cell r="A65">
            <v>11</v>
          </cell>
          <cell r="B65" t="str">
            <v>MS PowerPoint</v>
          </cell>
        </row>
        <row r="66">
          <cell r="A66">
            <v>12</v>
          </cell>
          <cell r="B66" t="str">
            <v>MS PowerPoint</v>
          </cell>
        </row>
        <row r="67">
          <cell r="A67">
            <v>13</v>
          </cell>
          <cell r="B67" t="str">
            <v>MS Access. Создание таблиц</v>
          </cell>
        </row>
        <row r="68">
          <cell r="A68">
            <v>14</v>
          </cell>
          <cell r="B68" t="str">
            <v>MS Access. Создание таблиц</v>
          </cell>
        </row>
        <row r="69">
          <cell r="A69">
            <v>15</v>
          </cell>
          <cell r="B69" t="str">
            <v xml:space="preserve">MS Access. Сортировка. Фильтры </v>
          </cell>
        </row>
        <row r="70">
          <cell r="A70">
            <v>16</v>
          </cell>
          <cell r="B70" t="str">
            <v>MS Access. Простые запросы</v>
          </cell>
        </row>
        <row r="71">
          <cell r="A71">
            <v>17</v>
          </cell>
          <cell r="B71" t="str">
            <v>MS Access. Простые запросы</v>
          </cell>
        </row>
        <row r="72">
          <cell r="A72">
            <v>18</v>
          </cell>
          <cell r="B72" t="str">
            <v>MS Access. Сложные запросы</v>
          </cell>
        </row>
        <row r="73">
          <cell r="A73">
            <v>19</v>
          </cell>
          <cell r="B73" t="str">
            <v>MS Access. Сложные запросы</v>
          </cell>
        </row>
        <row r="74">
          <cell r="A74">
            <v>20</v>
          </cell>
          <cell r="B74" t="str">
            <v>MS Access. Формы</v>
          </cell>
        </row>
        <row r="75">
          <cell r="A75">
            <v>21</v>
          </cell>
          <cell r="B75" t="str">
            <v>MS Access. Формы</v>
          </cell>
        </row>
        <row r="76">
          <cell r="A76">
            <v>22</v>
          </cell>
          <cell r="B76" t="str">
            <v>MS Access. Формы с управляющими элементами</v>
          </cell>
        </row>
        <row r="77">
          <cell r="A77">
            <v>23</v>
          </cell>
          <cell r="B77" t="str">
            <v>MS Access. Формы с управляющими элементами</v>
          </cell>
        </row>
        <row r="78">
          <cell r="A78">
            <v>24</v>
          </cell>
          <cell r="B78" t="str">
            <v>MS Access. Отчеты</v>
          </cell>
        </row>
        <row r="79">
          <cell r="A79">
            <v>25</v>
          </cell>
          <cell r="B79" t="str">
            <v>MS Access. Отчеты</v>
          </cell>
        </row>
        <row r="80">
          <cell r="A80">
            <v>26</v>
          </cell>
          <cell r="B80" t="str">
            <v>MS Access. Итоговое занятие</v>
          </cell>
        </row>
        <row r="83">
          <cell r="A83">
            <v>1</v>
          </cell>
          <cell r="B83" t="str">
            <v>ТБ в КУВТ</v>
          </cell>
          <cell r="D83">
            <v>1</v>
          </cell>
          <cell r="E83" t="str">
            <v>MS Exsel. Ввод и редактирование</v>
          </cell>
          <cell r="F83">
            <v>1</v>
          </cell>
          <cell r="G83" t="str">
            <v>ТБ в КУВТ</v>
          </cell>
        </row>
        <row r="84">
          <cell r="A84">
            <v>2</v>
          </cell>
          <cell r="B84" t="str">
            <v>ОС Windows</v>
          </cell>
          <cell r="D84">
            <v>2</v>
          </cell>
          <cell r="E84" t="str">
            <v>MS Exsel. Вычисления</v>
          </cell>
          <cell r="F84">
            <v>2</v>
          </cell>
          <cell r="G84" t="str">
            <v>Компьютер и здоровье</v>
          </cell>
        </row>
        <row r="85">
          <cell r="A85">
            <v>3</v>
          </cell>
          <cell r="B85" t="str">
            <v>Графический редактор Paint</v>
          </cell>
          <cell r="D85">
            <v>3</v>
          </cell>
          <cell r="E85" t="str">
            <v>MS Exsel. Логическеи функции</v>
          </cell>
          <cell r="F85">
            <v>3</v>
          </cell>
          <cell r="G85" t="str">
            <v>MS Outlook Express</v>
          </cell>
        </row>
        <row r="86">
          <cell r="A86">
            <v>4</v>
          </cell>
          <cell r="B86" t="str">
            <v>MS Outlook Express</v>
          </cell>
          <cell r="D86">
            <v>4</v>
          </cell>
          <cell r="E86" t="str">
            <v>MS Exsel. Диаграммы и графики</v>
          </cell>
          <cell r="F86">
            <v>4</v>
          </cell>
          <cell r="G86" t="str">
            <v>MS Internet Explorer</v>
          </cell>
        </row>
        <row r="87">
          <cell r="A87">
            <v>5</v>
          </cell>
          <cell r="B87" t="str">
            <v>Internet Explorer</v>
          </cell>
          <cell r="D87">
            <v>5</v>
          </cell>
          <cell r="E87" t="str">
            <v>MS Exsel. Итоговое занятие</v>
          </cell>
          <cell r="F87">
            <v>5</v>
          </cell>
          <cell r="G87" t="str">
            <v>MS Word. Ввод текста</v>
          </cell>
        </row>
        <row r="88">
          <cell r="A88">
            <v>6</v>
          </cell>
          <cell r="B88" t="str">
            <v>MS Word. Ввод и редактирование</v>
          </cell>
          <cell r="F88">
            <v>6</v>
          </cell>
          <cell r="G88" t="str">
            <v>MS Word. Редактирование текста</v>
          </cell>
        </row>
        <row r="89">
          <cell r="A89">
            <v>7</v>
          </cell>
          <cell r="B89" t="str">
            <v>MS Word. Форматирование</v>
          </cell>
          <cell r="F89">
            <v>7</v>
          </cell>
          <cell r="G89" t="str">
            <v>MS Word. Форматирование символов</v>
          </cell>
        </row>
        <row r="90">
          <cell r="A90">
            <v>8</v>
          </cell>
          <cell r="B90" t="str">
            <v>MS Word. Форматирование</v>
          </cell>
          <cell r="D90">
            <v>1</v>
          </cell>
          <cell r="E90" t="str">
            <v>Ввод и редактирование данных</v>
          </cell>
          <cell r="F90">
            <v>8</v>
          </cell>
          <cell r="G90" t="str">
            <v>MS Word. Форматирование абзацев</v>
          </cell>
        </row>
        <row r="91">
          <cell r="A91">
            <v>9</v>
          </cell>
          <cell r="B91" t="str">
            <v>MS Word. Списки</v>
          </cell>
          <cell r="D91">
            <v>2</v>
          </cell>
          <cell r="E91" t="str">
            <v xml:space="preserve">Вычисления </v>
          </cell>
          <cell r="F91">
            <v>9</v>
          </cell>
          <cell r="G91" t="str">
            <v>MS Word. Форматирование документов</v>
          </cell>
        </row>
        <row r="92">
          <cell r="A92">
            <v>10</v>
          </cell>
          <cell r="B92" t="str">
            <v>MS Word. Стили</v>
          </cell>
          <cell r="D92">
            <v>3</v>
          </cell>
          <cell r="E92" t="str">
            <v>Логические функции</v>
          </cell>
          <cell r="F92">
            <v>10</v>
          </cell>
          <cell r="G92" t="str">
            <v>MS Word. Итоговое занятие</v>
          </cell>
        </row>
        <row r="93">
          <cell r="A93">
            <v>11</v>
          </cell>
          <cell r="B93" t="str">
            <v>MS Word. Работа с изображениями</v>
          </cell>
          <cell r="D93">
            <v>4</v>
          </cell>
          <cell r="E93" t="str">
            <v>Диаграммы и графики</v>
          </cell>
        </row>
        <row r="94">
          <cell r="A94">
            <v>12</v>
          </cell>
          <cell r="B94" t="str">
            <v>MS Word. Работа с изображениями</v>
          </cell>
          <cell r="D94">
            <v>5</v>
          </cell>
          <cell r="E94" t="str">
            <v>Диаграммы и графики</v>
          </cell>
        </row>
        <row r="95">
          <cell r="A95">
            <v>13</v>
          </cell>
          <cell r="B95" t="str">
            <v>MS Word. Таблицы</v>
          </cell>
          <cell r="D95">
            <v>6</v>
          </cell>
          <cell r="E95" t="str">
            <v xml:space="preserve">Базы данных </v>
          </cell>
        </row>
        <row r="96">
          <cell r="A96">
            <v>14</v>
          </cell>
          <cell r="B96" t="str">
            <v>MS Word. Таблицы</v>
          </cell>
          <cell r="D96">
            <v>7</v>
          </cell>
          <cell r="E96" t="str">
            <v xml:space="preserve">Базы данных </v>
          </cell>
        </row>
        <row r="97">
          <cell r="A97">
            <v>15</v>
          </cell>
          <cell r="B97" t="str">
            <v>MS Word. MS Equation</v>
          </cell>
          <cell r="D97">
            <v>8</v>
          </cell>
          <cell r="E97" t="str">
            <v>Вариационные ряды</v>
          </cell>
        </row>
        <row r="98">
          <cell r="A98">
            <v>16</v>
          </cell>
          <cell r="B98" t="str">
            <v>MS Word. Формы</v>
          </cell>
          <cell r="D98">
            <v>9</v>
          </cell>
          <cell r="E98" t="str">
            <v>Интервальные оценки параметров</v>
          </cell>
        </row>
        <row r="99">
          <cell r="A99">
            <v>17</v>
          </cell>
          <cell r="B99" t="str">
            <v>MS Word. Слияние</v>
          </cell>
          <cell r="D99">
            <v>10</v>
          </cell>
          <cell r="E99" t="str">
            <v>Интервальные оценки параметров</v>
          </cell>
        </row>
        <row r="100">
          <cell r="A100">
            <v>18</v>
          </cell>
          <cell r="B100" t="str">
            <v>MS Word. Макросы</v>
          </cell>
          <cell r="D100">
            <v>11</v>
          </cell>
          <cell r="E100" t="str">
            <v>Параметрические гипотезы-1</v>
          </cell>
        </row>
        <row r="101">
          <cell r="A101">
            <v>19</v>
          </cell>
          <cell r="B101" t="str">
            <v>MS Word. Поиск и замена</v>
          </cell>
          <cell r="D101">
            <v>12</v>
          </cell>
          <cell r="E101" t="str">
            <v>Параметрические гипотезы-1</v>
          </cell>
        </row>
        <row r="102">
          <cell r="A102">
            <v>20</v>
          </cell>
          <cell r="B102" t="str">
            <v>MS Word. Автозамена и автотекст</v>
          </cell>
          <cell r="D102">
            <v>13</v>
          </cell>
          <cell r="E102" t="str">
            <v xml:space="preserve">Параметрические гипотезы-2 </v>
          </cell>
        </row>
        <row r="103">
          <cell r="A103">
            <v>21</v>
          </cell>
          <cell r="B103" t="str">
            <v>MS Word. Итоговое занятие</v>
          </cell>
          <cell r="D103">
            <v>14</v>
          </cell>
          <cell r="E103" t="str">
            <v xml:space="preserve">Параметрические гипотезы-2 </v>
          </cell>
        </row>
        <row r="104">
          <cell r="A104">
            <v>22</v>
          </cell>
          <cell r="B104" t="str">
            <v>Работа с архиваторами</v>
          </cell>
          <cell r="D104">
            <v>15</v>
          </cell>
          <cell r="E104" t="str">
            <v>Гипотеза о нормальном распределении-1</v>
          </cell>
        </row>
        <row r="105">
          <cell r="A105">
            <v>23</v>
          </cell>
          <cell r="B105" t="str">
            <v>MS Power Point</v>
          </cell>
          <cell r="D105">
            <v>16</v>
          </cell>
          <cell r="E105" t="str">
            <v xml:space="preserve">Гипотеза о нормальном распределении-2 </v>
          </cell>
        </row>
        <row r="106">
          <cell r="A106">
            <v>24</v>
          </cell>
          <cell r="B106" t="str">
            <v>MS Power Point</v>
          </cell>
          <cell r="D106">
            <v>17</v>
          </cell>
          <cell r="E106" t="str">
            <v xml:space="preserve">Гипотеза о показательном распределении </v>
          </cell>
        </row>
        <row r="107">
          <cell r="A107">
            <v>25</v>
          </cell>
          <cell r="B107" t="str">
            <v>MS Power Point</v>
          </cell>
          <cell r="D107">
            <v>18</v>
          </cell>
          <cell r="E107" t="str">
            <v xml:space="preserve">Использование критерия Пирсона </v>
          </cell>
        </row>
        <row r="108">
          <cell r="D108">
            <v>19</v>
          </cell>
          <cell r="E108" t="str">
            <v xml:space="preserve">Использование критерия Пирсона </v>
          </cell>
        </row>
        <row r="109">
          <cell r="D109">
            <v>20</v>
          </cell>
          <cell r="E109" t="str">
            <v>Дисперсионный анализ</v>
          </cell>
        </row>
        <row r="110">
          <cell r="A110">
            <v>1</v>
          </cell>
          <cell r="B110" t="str">
            <v>Техника безопасности в КУВТ. Здоровье и компьютер.</v>
          </cell>
          <cell r="D110">
            <v>21</v>
          </cell>
          <cell r="E110" t="str">
            <v>Дисперсионный анализ</v>
          </cell>
        </row>
        <row r="111">
          <cell r="A111">
            <v>2</v>
          </cell>
          <cell r="B111" t="str">
            <v>ОС Windows</v>
          </cell>
          <cell r="D111">
            <v>22</v>
          </cell>
          <cell r="E111" t="str">
            <v xml:space="preserve">Корреляционный анализ </v>
          </cell>
        </row>
        <row r="112">
          <cell r="A112">
            <v>3</v>
          </cell>
          <cell r="B112" t="str">
            <v>Графический редактор Paint</v>
          </cell>
          <cell r="D112">
            <v>23</v>
          </cell>
          <cell r="E112" t="str">
            <v xml:space="preserve">Корреляционный анализ </v>
          </cell>
        </row>
        <row r="113">
          <cell r="A113">
            <v>4</v>
          </cell>
          <cell r="B113" t="str">
            <v>Работа с почтовым клиентом Outlook Express</v>
          </cell>
          <cell r="D113">
            <v>24</v>
          </cell>
          <cell r="E113" t="str">
            <v>Регрессионный анализ</v>
          </cell>
        </row>
        <row r="114">
          <cell r="A114">
            <v>5</v>
          </cell>
          <cell r="B114" t="str">
            <v>Работа с браузером Internet Explorer</v>
          </cell>
        </row>
        <row r="115">
          <cell r="A115">
            <v>6</v>
          </cell>
          <cell r="B115" t="str">
            <v>Работа с архиваторами</v>
          </cell>
        </row>
        <row r="116">
          <cell r="A116">
            <v>7</v>
          </cell>
          <cell r="B116" t="str">
            <v>MS Word. Ввод и редактирование</v>
          </cell>
        </row>
        <row r="117">
          <cell r="A117">
            <v>8</v>
          </cell>
          <cell r="B117" t="str">
            <v>MS Word. Форматирование</v>
          </cell>
          <cell r="D117">
            <v>1</v>
          </cell>
          <cell r="E117" t="str">
            <v>MS Outlook Express</v>
          </cell>
        </row>
        <row r="118">
          <cell r="A118">
            <v>9</v>
          </cell>
          <cell r="B118" t="str">
            <v>MS Word. Работа со стилями</v>
          </cell>
          <cell r="D118">
            <v>2</v>
          </cell>
          <cell r="E118" t="str">
            <v>Работа с архиваторами</v>
          </cell>
        </row>
        <row r="119">
          <cell r="A119">
            <v>10</v>
          </cell>
          <cell r="B119" t="str">
            <v>MS Word. Работа с изображениями</v>
          </cell>
          <cell r="D119">
            <v>3</v>
          </cell>
          <cell r="E119" t="str">
            <v>MS Internet Explorer</v>
          </cell>
        </row>
        <row r="120">
          <cell r="A120">
            <v>11</v>
          </cell>
          <cell r="B120" t="str">
            <v>MS Word. Работа с таблицами</v>
          </cell>
          <cell r="D120">
            <v>4</v>
          </cell>
          <cell r="E120" t="str">
            <v>MS Word. Ввод и редактирование текста</v>
          </cell>
        </row>
        <row r="121">
          <cell r="A121">
            <v>12</v>
          </cell>
          <cell r="B121" t="str">
            <v>MS Word. Специальные возможности</v>
          </cell>
          <cell r="D121">
            <v>5</v>
          </cell>
          <cell r="E121" t="str">
            <v>MS Word. Форматирование символов</v>
          </cell>
        </row>
        <row r="122">
          <cell r="A122">
            <v>13</v>
          </cell>
          <cell r="B122" t="str">
            <v>MS Word. Специальные возможности</v>
          </cell>
          <cell r="D122">
            <v>6</v>
          </cell>
          <cell r="E122" t="str">
            <v>MS Word. Форматирование абзацев</v>
          </cell>
        </row>
        <row r="123">
          <cell r="A123">
            <v>14</v>
          </cell>
          <cell r="B123" t="str">
            <v>MS Power Point</v>
          </cell>
          <cell r="D123">
            <v>7</v>
          </cell>
          <cell r="E123" t="str">
            <v>MS Word. Форматирование страниц</v>
          </cell>
        </row>
        <row r="124">
          <cell r="A124">
            <v>15</v>
          </cell>
          <cell r="B124" t="str">
            <v>MS Power Point</v>
          </cell>
          <cell r="D124">
            <v>8</v>
          </cell>
          <cell r="E124" t="str">
            <v>MS Word. Поиск и замена</v>
          </cell>
        </row>
        <row r="125">
          <cell r="D125">
            <v>9</v>
          </cell>
          <cell r="E125" t="str">
            <v>MS Word. Стили</v>
          </cell>
        </row>
        <row r="126">
          <cell r="D126">
            <v>10</v>
          </cell>
          <cell r="E126" t="str">
            <v>MS Word. Таблицы</v>
          </cell>
        </row>
        <row r="127">
          <cell r="A127">
            <v>1</v>
          </cell>
          <cell r="B127" t="str">
            <v>ТБ в КУВТ. ОС Windows</v>
          </cell>
          <cell r="D127">
            <v>11</v>
          </cell>
          <cell r="E127" t="str">
            <v>MS Word. Изображения</v>
          </cell>
        </row>
        <row r="128">
          <cell r="A128">
            <v>2</v>
          </cell>
          <cell r="B128" t="str">
            <v>MS Word. Ввод и редактирование, форматирование</v>
          </cell>
          <cell r="D128">
            <v>12</v>
          </cell>
          <cell r="E128" t="str">
            <v>MS Word. Макросы</v>
          </cell>
        </row>
        <row r="129">
          <cell r="A129">
            <v>3</v>
          </cell>
          <cell r="B129" t="str">
            <v>MS Word. Работа с изображениями</v>
          </cell>
          <cell r="D129">
            <v>13</v>
          </cell>
          <cell r="E129" t="str">
            <v>OCR. Каллиграша</v>
          </cell>
        </row>
        <row r="130">
          <cell r="A130">
            <v>4</v>
          </cell>
          <cell r="B130" t="str">
            <v>MS Excel. Редактирование. Форматирование</v>
          </cell>
          <cell r="D130">
            <v>14</v>
          </cell>
          <cell r="E130" t="str">
            <v>Системы скорочтения. SuperReader</v>
          </cell>
        </row>
        <row r="131">
          <cell r="A131">
            <v>5</v>
          </cell>
          <cell r="B131" t="str">
            <v>MS Excel. Работа с диаграммами</v>
          </cell>
          <cell r="D131">
            <v>15</v>
          </cell>
          <cell r="E131" t="str">
            <v>Создание презентации</v>
          </cell>
        </row>
        <row r="132">
          <cell r="A132">
            <v>6</v>
          </cell>
          <cell r="B132" t="str">
            <v>MS Excel. Решение задач оптимизации</v>
          </cell>
          <cell r="D132">
            <v>16</v>
          </cell>
          <cell r="E132" t="str">
            <v>Создание WEB-страницы (блокнот)</v>
          </cell>
        </row>
        <row r="133">
          <cell r="A133">
            <v>7</v>
          </cell>
          <cell r="B133" t="str">
            <v>MS Word. Работа с таблицами</v>
          </cell>
          <cell r="D133">
            <v>17</v>
          </cell>
          <cell r="E133" t="str">
            <v>Создание WEB-страницы (блокнот)</v>
          </cell>
        </row>
        <row r="134">
          <cell r="A134">
            <v>8</v>
          </cell>
          <cell r="B134" t="str">
            <v>MS Word. Специальные возможности</v>
          </cell>
          <cell r="D134">
            <v>18</v>
          </cell>
          <cell r="E134" t="str">
            <v>Средства разработки ППС</v>
          </cell>
        </row>
        <row r="135">
          <cell r="A135">
            <v>9</v>
          </cell>
          <cell r="B135" t="str">
            <v>MS Excel. Работа со списками</v>
          </cell>
        </row>
        <row r="136">
          <cell r="A136">
            <v>10</v>
          </cell>
          <cell r="B136" t="str">
            <v>MS Excel. Аппроксимация экспериментальных данных</v>
          </cell>
        </row>
        <row r="137">
          <cell r="A137">
            <v>11</v>
          </cell>
          <cell r="B137" t="str">
            <v>MS PowerPoint</v>
          </cell>
        </row>
        <row r="138">
          <cell r="A138">
            <v>12</v>
          </cell>
          <cell r="B138" t="str">
            <v>Основы HTML. Создание Web-страницы в блокноте</v>
          </cell>
        </row>
        <row r="140">
          <cell r="A140">
            <v>1</v>
          </cell>
          <cell r="B140" t="str">
            <v xml:space="preserve">Понятие информации. </v>
          </cell>
        </row>
        <row r="141">
          <cell r="A141">
            <v>2</v>
          </cell>
          <cell r="B141" t="str">
            <v>Аппаратное обеспечение ПК</v>
          </cell>
        </row>
        <row r="142">
          <cell r="A142">
            <v>3</v>
          </cell>
          <cell r="B142" t="str">
            <v>Программное обеспечение ПК</v>
          </cell>
        </row>
        <row r="143">
          <cell r="A143">
            <v>4</v>
          </cell>
          <cell r="B143" t="str">
            <v>Текстовый процессор MS Word. Основные приемы работы</v>
          </cell>
        </row>
        <row r="144">
          <cell r="A144">
            <v>5</v>
          </cell>
          <cell r="B144" t="str">
            <v>Табличный процессор MS Excel. Основные приемы работы</v>
          </cell>
        </row>
        <row r="145">
          <cell r="A145">
            <v>6</v>
          </cell>
          <cell r="B145" t="str">
            <v>Табличный процессор MS Excel. Решение задач оптимизации</v>
          </cell>
        </row>
        <row r="146">
          <cell r="A146">
            <v>7</v>
          </cell>
          <cell r="B146" t="str">
            <v>MS Word. Автостредства ввода, редактирования и форматирования</v>
          </cell>
        </row>
        <row r="147">
          <cell r="A147">
            <v>8</v>
          </cell>
          <cell r="B147" t="str">
            <v>MS Excel. Решение прикладных задач</v>
          </cell>
        </row>
        <row r="148">
          <cell r="A148">
            <v>9</v>
          </cell>
          <cell r="B148" t="str">
            <v>MS Excel. Работа со списками</v>
          </cell>
        </row>
        <row r="149">
          <cell r="A149">
            <v>10</v>
          </cell>
          <cell r="B149" t="str">
            <v>Мультимедиа-технологии. MS PowerPoint</v>
          </cell>
        </row>
        <row r="150">
          <cell r="A150">
            <v>11</v>
          </cell>
          <cell r="B150" t="str">
            <v>Компьютерные сети</v>
          </cell>
        </row>
        <row r="151">
          <cell r="A151">
            <v>12</v>
          </cell>
          <cell r="B151" t="str">
            <v>Интернет и телекоммуникаци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7CAB5-5A0E-4B0C-A6B8-403C71C07F8A}">
  <sheetPr codeName="Лист8">
    <tabColor rgb="FF7030A0"/>
  </sheetPr>
  <dimension ref="A1:BI73"/>
  <sheetViews>
    <sheetView tabSelected="1" zoomScale="70" zoomScaleNormal="70" workbookViewId="0">
      <pane xSplit="2" topLeftCell="AM1" activePane="topRight" state="frozen"/>
      <selection activeCell="A49" sqref="A49"/>
      <selection pane="topRight" activeCell="AV49" sqref="AV49"/>
    </sheetView>
  </sheetViews>
  <sheetFormatPr defaultRowHeight="24.6" customHeight="1" outlineLevelRow="2" outlineLevelCol="1" x14ac:dyDescent="0.3"/>
  <cols>
    <col min="1" max="1" width="3" bestFit="1" customWidth="1"/>
    <col min="2" max="2" width="30.109375" customWidth="1"/>
    <col min="3" max="12" width="8" hidden="1" customWidth="1" outlineLevel="1"/>
    <col min="13" max="13" width="8" customWidth="1" collapsed="1"/>
    <col min="14" max="14" width="2.33203125" customWidth="1"/>
    <col min="15" max="21" width="8" hidden="1" customWidth="1" outlineLevel="1"/>
    <col min="22" max="22" width="8" style="1" hidden="1" customWidth="1" outlineLevel="1"/>
    <col min="23" max="38" width="8" hidden="1" customWidth="1" outlineLevel="1"/>
    <col min="39" max="39" width="8" customWidth="1" collapsed="1"/>
    <col min="40" max="40" width="2.6640625" customWidth="1"/>
    <col min="41" max="45" width="8" hidden="1" customWidth="1" outlineLevel="1"/>
    <col min="46" max="46" width="8" customWidth="1" collapsed="1"/>
    <col min="47" max="47" width="1.5546875" customWidth="1"/>
    <col min="48" max="48" width="8" customWidth="1"/>
    <col min="49" max="49" width="2.33203125" customWidth="1"/>
    <col min="50" max="51" width="8" hidden="1" customWidth="1" outlineLevel="1"/>
    <col min="52" max="52" width="8" customWidth="1" collapsed="1"/>
    <col min="53" max="53" width="1.5546875" customWidth="1"/>
    <col min="54" max="54" width="8" customWidth="1"/>
    <col min="55" max="55" width="1.109375" customWidth="1"/>
    <col min="56" max="57" width="8" customWidth="1"/>
    <col min="58" max="58" width="1.5546875" customWidth="1"/>
  </cols>
  <sheetData>
    <row r="1" spans="1:61" ht="24.6" customHeight="1" x14ac:dyDescent="0.45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86"/>
    </row>
    <row r="2" spans="1:61" ht="24.6" customHeight="1" x14ac:dyDescent="0.3">
      <c r="L2">
        <f>2*6+2*8+180+60+60</f>
        <v>328</v>
      </c>
      <c r="R2" t="s">
        <v>1</v>
      </c>
    </row>
    <row r="3" spans="1:61" ht="24.6" customHeight="1" thickBot="1" x14ac:dyDescent="0.35">
      <c r="J3">
        <v>35</v>
      </c>
      <c r="BD3" s="2"/>
      <c r="BI3" s="129">
        <v>280</v>
      </c>
    </row>
    <row r="4" spans="1:61" ht="24.6" customHeight="1" outlineLevel="1" thickBot="1" x14ac:dyDescent="0.35">
      <c r="A4" s="113" t="s">
        <v>2</v>
      </c>
      <c r="B4" s="114"/>
      <c r="C4" s="121"/>
      <c r="D4" s="126"/>
      <c r="E4" s="126"/>
      <c r="F4" s="126"/>
      <c r="G4" s="122"/>
      <c r="H4" s="122"/>
      <c r="I4" s="122"/>
      <c r="J4" s="122"/>
      <c r="K4" s="122"/>
      <c r="L4" s="123"/>
      <c r="M4" s="104" t="s">
        <v>3</v>
      </c>
      <c r="N4" s="99"/>
      <c r="O4" s="11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20"/>
      <c r="AM4" s="105" t="s">
        <v>4</v>
      </c>
      <c r="AN4" s="99"/>
      <c r="AO4" s="121" t="s">
        <v>5</v>
      </c>
      <c r="AP4" s="122"/>
      <c r="AQ4" s="122"/>
      <c r="AR4" s="122"/>
      <c r="AS4" s="123"/>
      <c r="AT4" s="104" t="s">
        <v>6</v>
      </c>
      <c r="AU4" s="99"/>
      <c r="AV4" s="110" t="s">
        <v>7</v>
      </c>
      <c r="AW4" s="99"/>
      <c r="AX4" s="127" t="s">
        <v>8</v>
      </c>
      <c r="AY4" s="128"/>
      <c r="AZ4" s="104" t="s">
        <v>9</v>
      </c>
      <c r="BA4" s="99"/>
      <c r="BB4" s="104" t="s">
        <v>10</v>
      </c>
      <c r="BC4" s="99"/>
      <c r="BD4" s="89" t="s">
        <v>11</v>
      </c>
      <c r="BE4" s="92" t="s">
        <v>12</v>
      </c>
    </row>
    <row r="5" spans="1:61" ht="24.6" customHeight="1" outlineLevel="1" x14ac:dyDescent="0.3">
      <c r="A5" s="115"/>
      <c r="B5" s="116"/>
      <c r="C5" s="3">
        <v>1</v>
      </c>
      <c r="D5" s="4">
        <v>2</v>
      </c>
      <c r="E5" s="4">
        <v>3</v>
      </c>
      <c r="F5" s="4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>
        <v>10</v>
      </c>
      <c r="M5" s="95"/>
      <c r="N5" s="100"/>
      <c r="O5" s="7">
        <v>1</v>
      </c>
      <c r="P5" s="8">
        <v>2</v>
      </c>
      <c r="Q5" s="8">
        <v>3</v>
      </c>
      <c r="R5" s="8">
        <v>4</v>
      </c>
      <c r="S5" s="8">
        <v>5</v>
      </c>
      <c r="T5" s="8">
        <v>6</v>
      </c>
      <c r="U5" s="8">
        <v>7</v>
      </c>
      <c r="V5" s="9">
        <v>8</v>
      </c>
      <c r="W5" s="8">
        <v>9</v>
      </c>
      <c r="X5" s="8">
        <v>10</v>
      </c>
      <c r="Y5" s="8">
        <v>11</v>
      </c>
      <c r="Z5" s="8">
        <v>12</v>
      </c>
      <c r="AA5" s="8">
        <v>13</v>
      </c>
      <c r="AB5" s="8">
        <v>14</v>
      </c>
      <c r="AC5" s="8">
        <v>15</v>
      </c>
      <c r="AD5" s="8">
        <v>16</v>
      </c>
      <c r="AE5" s="8">
        <v>17</v>
      </c>
      <c r="AF5" s="8">
        <v>18</v>
      </c>
      <c r="AG5" s="8">
        <v>19</v>
      </c>
      <c r="AH5" s="8">
        <v>20</v>
      </c>
      <c r="AI5" s="8">
        <v>21</v>
      </c>
      <c r="AJ5" s="8">
        <v>22</v>
      </c>
      <c r="AK5" s="8">
        <v>23</v>
      </c>
      <c r="AL5" s="10">
        <v>24</v>
      </c>
      <c r="AM5" s="106"/>
      <c r="AN5" s="100"/>
      <c r="AO5" s="11">
        <v>1</v>
      </c>
      <c r="AP5" s="12">
        <v>2</v>
      </c>
      <c r="AQ5" s="12">
        <v>3</v>
      </c>
      <c r="AR5" s="12">
        <v>4</v>
      </c>
      <c r="AS5" s="13">
        <v>5</v>
      </c>
      <c r="AT5" s="106"/>
      <c r="AU5" s="100"/>
      <c r="AV5" s="111"/>
      <c r="AW5" s="100"/>
      <c r="AX5" s="95" t="s">
        <v>13</v>
      </c>
      <c r="AY5" s="95" t="s">
        <v>14</v>
      </c>
      <c r="AZ5" s="95"/>
      <c r="BA5" s="100"/>
      <c r="BB5" s="95"/>
      <c r="BC5" s="100"/>
      <c r="BD5" s="90"/>
      <c r="BE5" s="93"/>
    </row>
    <row r="6" spans="1:61" ht="24.6" customHeight="1" outlineLevel="1" x14ac:dyDescent="0.3">
      <c r="A6" s="115"/>
      <c r="B6" s="116"/>
      <c r="C6" s="14">
        <v>44078</v>
      </c>
      <c r="D6" s="15">
        <v>44084</v>
      </c>
      <c r="E6" s="15">
        <f>C6+7</f>
        <v>44085</v>
      </c>
      <c r="F6" s="15">
        <f>D6+7</f>
        <v>44091</v>
      </c>
      <c r="G6" s="15">
        <f>E6+7</f>
        <v>44092</v>
      </c>
      <c r="H6" s="15">
        <v>44097</v>
      </c>
      <c r="I6" s="16">
        <f>H6+7</f>
        <v>44104</v>
      </c>
      <c r="J6" s="16">
        <f>I6+7</f>
        <v>44111</v>
      </c>
      <c r="K6" s="16">
        <f>J6+7</f>
        <v>44118</v>
      </c>
      <c r="L6" s="17"/>
      <c r="M6" s="95"/>
      <c r="N6" s="100"/>
      <c r="O6" s="18">
        <v>44098</v>
      </c>
      <c r="P6" s="19">
        <f>O6+1</f>
        <v>44099</v>
      </c>
      <c r="Q6" s="19">
        <f t="shared" ref="Q6:X6" si="0">O6+7</f>
        <v>44105</v>
      </c>
      <c r="R6" s="19">
        <f t="shared" si="0"/>
        <v>44106</v>
      </c>
      <c r="S6" s="19">
        <f t="shared" si="0"/>
        <v>44112</v>
      </c>
      <c r="T6" s="19">
        <f t="shared" si="0"/>
        <v>44113</v>
      </c>
      <c r="U6" s="19">
        <f t="shared" si="0"/>
        <v>44119</v>
      </c>
      <c r="V6" s="19">
        <f t="shared" si="0"/>
        <v>44120</v>
      </c>
      <c r="W6" s="19">
        <f t="shared" si="0"/>
        <v>44126</v>
      </c>
      <c r="X6" s="19">
        <f t="shared" si="0"/>
        <v>44127</v>
      </c>
      <c r="Y6" s="19">
        <f>W6+14</f>
        <v>44140</v>
      </c>
      <c r="Z6" s="19">
        <f>X6+14</f>
        <v>44141</v>
      </c>
      <c r="AA6" s="19">
        <f t="shared" ref="AA6:AE6" si="1">Y6+7</f>
        <v>44147</v>
      </c>
      <c r="AB6" s="19">
        <f t="shared" si="1"/>
        <v>44148</v>
      </c>
      <c r="AC6" s="19">
        <f t="shared" si="1"/>
        <v>44154</v>
      </c>
      <c r="AD6" s="19">
        <f t="shared" si="1"/>
        <v>44155</v>
      </c>
      <c r="AE6" s="19">
        <f t="shared" si="1"/>
        <v>44161</v>
      </c>
      <c r="AF6" s="19">
        <f>AE6+1</f>
        <v>44162</v>
      </c>
      <c r="AG6" s="19">
        <f>AE6+7</f>
        <v>44168</v>
      </c>
      <c r="AH6" s="19">
        <f>AF6+7</f>
        <v>44169</v>
      </c>
      <c r="AI6" s="19">
        <f>AG6+7</f>
        <v>44175</v>
      </c>
      <c r="AJ6" s="19">
        <f>AH6+7</f>
        <v>44176</v>
      </c>
      <c r="AK6" s="19">
        <f>AI6+7</f>
        <v>44182</v>
      </c>
      <c r="AL6" s="88">
        <f>AK6+1</f>
        <v>44183</v>
      </c>
      <c r="AM6" s="106"/>
      <c r="AN6" s="100"/>
      <c r="AO6" s="20" t="s">
        <v>15</v>
      </c>
      <c r="AP6" s="21" t="s">
        <v>16</v>
      </c>
      <c r="AQ6" s="20" t="s">
        <v>17</v>
      </c>
      <c r="AR6" s="8"/>
      <c r="AS6" s="10"/>
      <c r="AT6" s="106"/>
      <c r="AU6" s="100"/>
      <c r="AV6" s="111"/>
      <c r="AW6" s="100"/>
      <c r="AX6" s="95"/>
      <c r="AY6" s="95"/>
      <c r="AZ6" s="95"/>
      <c r="BA6" s="100"/>
      <c r="BB6" s="95"/>
      <c r="BC6" s="100"/>
      <c r="BD6" s="90"/>
      <c r="BE6" s="93"/>
    </row>
    <row r="7" spans="1:61" s="22" customFormat="1" ht="24.6" customHeight="1" outlineLevel="1" thickBot="1" x14ac:dyDescent="0.25">
      <c r="A7" s="117"/>
      <c r="B7" s="118"/>
      <c r="C7" s="23" t="s">
        <v>18</v>
      </c>
      <c r="D7" s="87" t="s">
        <v>15</v>
      </c>
      <c r="E7" s="87" t="s">
        <v>19</v>
      </c>
      <c r="F7" s="87" t="s">
        <v>20</v>
      </c>
      <c r="G7" s="24" t="s">
        <v>17</v>
      </c>
      <c r="H7" s="24" t="s">
        <v>21</v>
      </c>
      <c r="I7" s="24" t="s">
        <v>22</v>
      </c>
      <c r="J7" s="24" t="s">
        <v>22</v>
      </c>
      <c r="K7" s="24" t="s">
        <v>23</v>
      </c>
      <c r="L7" s="25" t="s">
        <v>24</v>
      </c>
      <c r="M7" s="96"/>
      <c r="N7" s="101"/>
      <c r="O7" s="23" t="s">
        <v>25</v>
      </c>
      <c r="P7" s="97" t="s">
        <v>26</v>
      </c>
      <c r="Q7" s="98"/>
      <c r="R7" s="24" t="s">
        <v>27</v>
      </c>
      <c r="S7" s="24" t="s">
        <v>28</v>
      </c>
      <c r="T7" s="24" t="s">
        <v>29</v>
      </c>
      <c r="U7" s="24" t="s">
        <v>30</v>
      </c>
      <c r="V7" s="26" t="s">
        <v>31</v>
      </c>
      <c r="W7" s="24" t="s">
        <v>32</v>
      </c>
      <c r="X7" s="24" t="s">
        <v>33</v>
      </c>
      <c r="Y7" s="97" t="s">
        <v>34</v>
      </c>
      <c r="Z7" s="98"/>
      <c r="AA7" s="24" t="s">
        <v>35</v>
      </c>
      <c r="AB7" s="97" t="s">
        <v>36</v>
      </c>
      <c r="AC7" s="98"/>
      <c r="AD7" s="24" t="s">
        <v>37</v>
      </c>
      <c r="AE7" s="24" t="s">
        <v>38</v>
      </c>
      <c r="AF7" s="97" t="s">
        <v>39</v>
      </c>
      <c r="AG7" s="98"/>
      <c r="AH7" s="24" t="s">
        <v>40</v>
      </c>
      <c r="AI7" s="97" t="s">
        <v>41</v>
      </c>
      <c r="AJ7" s="98"/>
      <c r="AK7" s="24" t="s">
        <v>42</v>
      </c>
      <c r="AL7" s="27" t="s">
        <v>43</v>
      </c>
      <c r="AM7" s="107"/>
      <c r="AN7" s="101"/>
      <c r="AO7" s="28">
        <v>1</v>
      </c>
      <c r="AP7" s="29">
        <v>2</v>
      </c>
      <c r="AQ7" s="29">
        <v>3</v>
      </c>
      <c r="AR7" s="29">
        <v>4</v>
      </c>
      <c r="AS7" s="30">
        <v>5</v>
      </c>
      <c r="AT7" s="107"/>
      <c r="AU7" s="101"/>
      <c r="AV7" s="112"/>
      <c r="AW7" s="101"/>
      <c r="AX7" s="96"/>
      <c r="AY7" s="96"/>
      <c r="AZ7" s="96"/>
      <c r="BA7" s="101"/>
      <c r="BB7" s="96"/>
      <c r="BC7" s="101"/>
      <c r="BD7" s="91"/>
      <c r="BE7" s="94"/>
    </row>
    <row r="8" spans="1:61" ht="24.6" customHeight="1" outlineLevel="1" x14ac:dyDescent="0.3">
      <c r="A8" s="31">
        <v>1</v>
      </c>
      <c r="B8" s="32" t="s">
        <v>44</v>
      </c>
      <c r="C8" s="3">
        <v>2</v>
      </c>
      <c r="D8" s="4">
        <v>2</v>
      </c>
      <c r="E8" s="4">
        <v>2</v>
      </c>
      <c r="F8" s="4">
        <v>2</v>
      </c>
      <c r="G8" s="5">
        <v>2</v>
      </c>
      <c r="H8" s="5">
        <v>2</v>
      </c>
      <c r="I8" s="5">
        <v>2</v>
      </c>
      <c r="J8" s="5">
        <v>2</v>
      </c>
      <c r="K8" s="5">
        <v>2</v>
      </c>
      <c r="L8" s="6" t="s">
        <v>45</v>
      </c>
      <c r="M8" s="33">
        <f t="shared" ref="M8:M30" si="2">SUM(C8:L8)-2*COUNTIF(C8:L8,"н")</f>
        <v>16</v>
      </c>
      <c r="N8" s="34"/>
      <c r="O8" s="5"/>
      <c r="P8" s="5"/>
      <c r="Q8" s="5">
        <v>8</v>
      </c>
      <c r="R8" s="5">
        <v>9</v>
      </c>
      <c r="S8" s="5">
        <v>6</v>
      </c>
      <c r="T8" s="5"/>
      <c r="U8" s="5">
        <f>7+9</f>
        <v>16</v>
      </c>
      <c r="V8" s="5"/>
      <c r="W8" s="5">
        <v>7</v>
      </c>
      <c r="X8" s="5">
        <v>7</v>
      </c>
      <c r="Y8" s="5">
        <v>7</v>
      </c>
      <c r="Z8" s="5">
        <v>10</v>
      </c>
      <c r="AA8" s="5"/>
      <c r="AB8" s="5">
        <v>8</v>
      </c>
      <c r="AC8" s="5">
        <v>7</v>
      </c>
      <c r="AD8" s="5">
        <v>4</v>
      </c>
      <c r="AE8" s="5">
        <f>7</f>
        <v>7</v>
      </c>
      <c r="AF8" s="5">
        <v>7</v>
      </c>
      <c r="AG8" s="5">
        <v>8</v>
      </c>
      <c r="AH8" s="5"/>
      <c r="AI8" s="5"/>
      <c r="AJ8" s="5"/>
      <c r="AK8" s="5">
        <v>8</v>
      </c>
      <c r="AL8" s="6"/>
      <c r="AM8" s="35">
        <f t="shared" ref="AM8:AM30" si="3">SUM(O8:AL8)-2*COUNTIF(O8:AL8,"н")</f>
        <v>119</v>
      </c>
      <c r="AN8" s="36"/>
      <c r="AO8" s="11">
        <v>2</v>
      </c>
      <c r="AP8" s="12">
        <v>2</v>
      </c>
      <c r="AQ8" s="12">
        <v>2</v>
      </c>
      <c r="AR8" s="12">
        <v>4</v>
      </c>
      <c r="AS8" s="13">
        <v>3</v>
      </c>
      <c r="AT8" s="37">
        <f t="shared" ref="AT8:AT30" si="4">SUM(AO8:AS8)</f>
        <v>13</v>
      </c>
      <c r="AU8" s="38"/>
      <c r="AV8" s="35">
        <v>6</v>
      </c>
      <c r="AW8" s="38"/>
      <c r="AX8" s="33"/>
      <c r="AY8" s="11"/>
      <c r="AZ8" s="33">
        <f t="shared" ref="AZ8:AZ30" si="5">SUM(AX8:AY8)</f>
        <v>0</v>
      </c>
      <c r="BA8" s="34"/>
      <c r="BB8" s="35">
        <f t="shared" ref="BB8:BB30" si="6">M8+AM8+AT8+AZ8+AV8</f>
        <v>154</v>
      </c>
      <c r="BC8" s="34"/>
      <c r="BD8" s="39">
        <f>IF(BB8&lt;0,0,BB8/$BI$3)</f>
        <v>0.55000000000000004</v>
      </c>
      <c r="BE8" s="40">
        <f>ROUND(BD8*10,0)</f>
        <v>6</v>
      </c>
    </row>
    <row r="9" spans="1:61" ht="24.6" customHeight="1" outlineLevel="1" x14ac:dyDescent="0.3">
      <c r="A9" s="41">
        <f t="shared" ref="A9:A28" si="7">A8+1</f>
        <v>2</v>
      </c>
      <c r="B9" s="42" t="s">
        <v>47</v>
      </c>
      <c r="C9" s="43">
        <v>2</v>
      </c>
      <c r="D9" s="44">
        <v>2</v>
      </c>
      <c r="E9" s="44">
        <v>2</v>
      </c>
      <c r="F9" s="44">
        <v>2</v>
      </c>
      <c r="G9" s="45">
        <v>2</v>
      </c>
      <c r="H9" s="45">
        <v>2</v>
      </c>
      <c r="I9" s="45">
        <v>2</v>
      </c>
      <c r="J9" s="45">
        <v>2</v>
      </c>
      <c r="K9" s="45">
        <v>2</v>
      </c>
      <c r="L9" s="46">
        <v>2</v>
      </c>
      <c r="M9" s="47">
        <f t="shared" si="2"/>
        <v>20</v>
      </c>
      <c r="N9" s="48"/>
      <c r="O9" s="45"/>
      <c r="P9" s="45">
        <v>10</v>
      </c>
      <c r="Q9" s="45">
        <v>4</v>
      </c>
      <c r="R9" s="45"/>
      <c r="S9" s="45">
        <v>7</v>
      </c>
      <c r="T9" s="45">
        <v>8</v>
      </c>
      <c r="U9" s="45">
        <f>6+9</f>
        <v>15</v>
      </c>
      <c r="V9" s="49"/>
      <c r="W9" s="45">
        <f>7+8</f>
        <v>15</v>
      </c>
      <c r="X9" s="45">
        <v>9</v>
      </c>
      <c r="Y9" s="45"/>
      <c r="Z9" s="45">
        <v>10</v>
      </c>
      <c r="AA9" s="45" t="s">
        <v>48</v>
      </c>
      <c r="AB9" s="45" t="s">
        <v>48</v>
      </c>
      <c r="AC9" s="45">
        <f>8+7</f>
        <v>15</v>
      </c>
      <c r="AD9" s="45">
        <v>9</v>
      </c>
      <c r="AE9" s="45"/>
      <c r="AF9" s="45">
        <v>8</v>
      </c>
      <c r="AG9" s="45">
        <v>8</v>
      </c>
      <c r="AH9" s="45"/>
      <c r="AI9" s="45"/>
      <c r="AJ9" s="45"/>
      <c r="AK9" s="45">
        <f>8+9</f>
        <v>17</v>
      </c>
      <c r="AL9" s="46">
        <v>9</v>
      </c>
      <c r="AM9" s="50">
        <f t="shared" si="3"/>
        <v>144</v>
      </c>
      <c r="AN9" s="51"/>
      <c r="AO9" s="7">
        <v>5</v>
      </c>
      <c r="AP9" s="8">
        <v>2</v>
      </c>
      <c r="AQ9" s="8">
        <v>3</v>
      </c>
      <c r="AR9" s="8">
        <v>2</v>
      </c>
      <c r="AS9" s="10">
        <v>2</v>
      </c>
      <c r="AT9" s="52">
        <f t="shared" si="4"/>
        <v>14</v>
      </c>
      <c r="AU9" s="53"/>
      <c r="AV9" s="50">
        <f>2*2</f>
        <v>4</v>
      </c>
      <c r="AW9" s="53"/>
      <c r="AX9" s="47"/>
      <c r="AY9" s="7"/>
      <c r="AZ9" s="47">
        <f t="shared" si="5"/>
        <v>0</v>
      </c>
      <c r="BA9" s="48"/>
      <c r="BB9" s="50">
        <f t="shared" si="6"/>
        <v>182</v>
      </c>
      <c r="BC9" s="48"/>
      <c r="BD9" s="54">
        <f t="shared" ref="BD8:BD30" si="8">IF(BB9&lt;0,0,BB9/$BI$3)</f>
        <v>0.65</v>
      </c>
      <c r="BE9" s="55">
        <f t="shared" ref="BE9:BE30" si="9">ROUND(BD9*10,0)</f>
        <v>7</v>
      </c>
    </row>
    <row r="10" spans="1:61" ht="24.6" customHeight="1" outlineLevel="1" x14ac:dyDescent="0.3">
      <c r="A10" s="41">
        <f t="shared" si="7"/>
        <v>3</v>
      </c>
      <c r="B10" s="42" t="s">
        <v>50</v>
      </c>
      <c r="C10" s="43">
        <v>2</v>
      </c>
      <c r="D10" s="44">
        <v>2</v>
      </c>
      <c r="E10" s="44">
        <v>2</v>
      </c>
      <c r="F10" s="44">
        <v>2</v>
      </c>
      <c r="G10" s="45">
        <v>2</v>
      </c>
      <c r="H10" s="45">
        <v>2</v>
      </c>
      <c r="I10" s="45">
        <v>2</v>
      </c>
      <c r="J10" s="45">
        <v>2</v>
      </c>
      <c r="K10" s="45">
        <v>2</v>
      </c>
      <c r="L10" s="46">
        <v>2</v>
      </c>
      <c r="M10" s="47">
        <f t="shared" si="2"/>
        <v>20</v>
      </c>
      <c r="N10" s="48"/>
      <c r="O10" s="45"/>
      <c r="P10" s="45">
        <v>10</v>
      </c>
      <c r="Q10" s="45">
        <v>10</v>
      </c>
      <c r="R10" s="45">
        <f>10+10</f>
        <v>20</v>
      </c>
      <c r="S10" s="45"/>
      <c r="T10" s="45">
        <v>9</v>
      </c>
      <c r="U10" s="49"/>
      <c r="V10" s="45">
        <f>8+8</f>
        <v>16</v>
      </c>
      <c r="W10" s="45">
        <f>10+10</f>
        <v>20</v>
      </c>
      <c r="X10" s="45"/>
      <c r="Y10" s="45">
        <v>10</v>
      </c>
      <c r="Z10" s="45">
        <v>10</v>
      </c>
      <c r="AA10" s="45"/>
      <c r="AB10" s="45">
        <v>10</v>
      </c>
      <c r="AC10" s="45">
        <v>10</v>
      </c>
      <c r="AD10" s="45">
        <v>10</v>
      </c>
      <c r="AE10" s="45">
        <v>10</v>
      </c>
      <c r="AF10" s="45">
        <v>10</v>
      </c>
      <c r="AG10" s="45"/>
      <c r="AH10" s="45">
        <f>10</f>
        <v>10</v>
      </c>
      <c r="AI10" s="45">
        <f>10</f>
        <v>10</v>
      </c>
      <c r="AJ10" s="45"/>
      <c r="AK10" s="45"/>
      <c r="AL10" s="46"/>
      <c r="AM10" s="50">
        <f t="shared" si="3"/>
        <v>175</v>
      </c>
      <c r="AN10" s="51"/>
      <c r="AO10" s="7">
        <v>5</v>
      </c>
      <c r="AP10" s="8">
        <v>4</v>
      </c>
      <c r="AQ10" s="8">
        <v>5</v>
      </c>
      <c r="AR10" s="8">
        <v>3</v>
      </c>
      <c r="AS10" s="10">
        <v>3</v>
      </c>
      <c r="AT10" s="52">
        <f t="shared" si="4"/>
        <v>20</v>
      </c>
      <c r="AU10" s="53"/>
      <c r="AV10" s="50"/>
      <c r="AW10" s="53"/>
      <c r="AX10" s="47"/>
      <c r="AY10" s="7"/>
      <c r="AZ10" s="47">
        <f t="shared" si="5"/>
        <v>0</v>
      </c>
      <c r="BA10" s="48"/>
      <c r="BB10" s="50">
        <f t="shared" si="6"/>
        <v>215</v>
      </c>
      <c r="BC10" s="48"/>
      <c r="BD10" s="54">
        <f t="shared" si="8"/>
        <v>0.7678571428571429</v>
      </c>
      <c r="BE10" s="55">
        <f t="shared" si="9"/>
        <v>8</v>
      </c>
    </row>
    <row r="11" spans="1:61" ht="24.6" customHeight="1" outlineLevel="1" x14ac:dyDescent="0.3">
      <c r="A11" s="41">
        <f t="shared" si="7"/>
        <v>4</v>
      </c>
      <c r="B11" s="42" t="s">
        <v>52</v>
      </c>
      <c r="C11" s="43">
        <v>2</v>
      </c>
      <c r="D11" s="44">
        <v>2</v>
      </c>
      <c r="E11" s="44">
        <v>2</v>
      </c>
      <c r="F11" s="44">
        <v>2</v>
      </c>
      <c r="G11" s="45">
        <v>2</v>
      </c>
      <c r="H11" s="45">
        <v>2</v>
      </c>
      <c r="I11" s="45">
        <v>2</v>
      </c>
      <c r="J11" s="45">
        <v>2</v>
      </c>
      <c r="K11" s="45">
        <v>2</v>
      </c>
      <c r="L11" s="46">
        <v>2</v>
      </c>
      <c r="M11" s="47">
        <f t="shared" si="2"/>
        <v>20</v>
      </c>
      <c r="N11" s="48"/>
      <c r="O11" s="45"/>
      <c r="P11" s="45"/>
      <c r="Q11" s="45">
        <v>9</v>
      </c>
      <c r="R11" s="45">
        <v>9</v>
      </c>
      <c r="S11" s="45">
        <v>9</v>
      </c>
      <c r="T11" s="45"/>
      <c r="U11" s="45"/>
      <c r="V11" s="49" t="s">
        <v>45</v>
      </c>
      <c r="W11" s="45" t="s">
        <v>53</v>
      </c>
      <c r="X11" s="45" t="s">
        <v>45</v>
      </c>
      <c r="Y11" s="45" t="s">
        <v>54</v>
      </c>
      <c r="Z11" s="45" t="s">
        <v>54</v>
      </c>
      <c r="AA11" s="45" t="s">
        <v>45</v>
      </c>
      <c r="AB11" s="45" t="s">
        <v>45</v>
      </c>
      <c r="AC11" s="45">
        <v>4</v>
      </c>
      <c r="AD11" s="45"/>
      <c r="AE11" s="45">
        <f>4+4+4+4</f>
        <v>16</v>
      </c>
      <c r="AF11" s="45">
        <f>4+4+4</f>
        <v>12</v>
      </c>
      <c r="AG11" s="45">
        <v>4</v>
      </c>
      <c r="AH11" s="45"/>
      <c r="AI11" s="45"/>
      <c r="AJ11" s="45"/>
      <c r="AK11" s="45" t="s">
        <v>45</v>
      </c>
      <c r="AL11" s="46" t="s">
        <v>45</v>
      </c>
      <c r="AM11" s="50">
        <f t="shared" si="3"/>
        <v>51</v>
      </c>
      <c r="AN11" s="51"/>
      <c r="AO11" s="7">
        <v>0</v>
      </c>
      <c r="AP11" s="8">
        <v>6</v>
      </c>
      <c r="AQ11" s="8">
        <v>6</v>
      </c>
      <c r="AR11" s="8">
        <v>2</v>
      </c>
      <c r="AS11" s="10">
        <v>1</v>
      </c>
      <c r="AT11" s="52">
        <f t="shared" si="4"/>
        <v>15</v>
      </c>
      <c r="AU11" s="53"/>
      <c r="AV11" s="50">
        <v>10</v>
      </c>
      <c r="AW11" s="53"/>
      <c r="AX11" s="47"/>
      <c r="AY11" s="7"/>
      <c r="AZ11" s="47">
        <f t="shared" si="5"/>
        <v>0</v>
      </c>
      <c r="BA11" s="48"/>
      <c r="BB11" s="50">
        <f t="shared" si="6"/>
        <v>96</v>
      </c>
      <c r="BC11" s="48"/>
      <c r="BD11" s="54">
        <f t="shared" si="8"/>
        <v>0.34285714285714286</v>
      </c>
      <c r="BE11" s="55">
        <f t="shared" si="9"/>
        <v>3</v>
      </c>
    </row>
    <row r="12" spans="1:61" ht="24.6" customHeight="1" outlineLevel="1" x14ac:dyDescent="0.3">
      <c r="A12" s="41">
        <f t="shared" si="7"/>
        <v>5</v>
      </c>
      <c r="B12" s="42" t="s">
        <v>56</v>
      </c>
      <c r="C12" s="43">
        <v>2</v>
      </c>
      <c r="D12" s="44">
        <v>2</v>
      </c>
      <c r="E12" s="44">
        <v>2</v>
      </c>
      <c r="F12" s="44" t="s">
        <v>45</v>
      </c>
      <c r="G12" s="45">
        <v>2</v>
      </c>
      <c r="H12" s="45">
        <v>2</v>
      </c>
      <c r="I12" s="45">
        <v>2</v>
      </c>
      <c r="J12" s="45" t="s">
        <v>45</v>
      </c>
      <c r="K12" s="45">
        <v>2</v>
      </c>
      <c r="L12" s="46" t="s">
        <v>45</v>
      </c>
      <c r="M12" s="47">
        <f t="shared" si="2"/>
        <v>8</v>
      </c>
      <c r="N12" s="48"/>
      <c r="O12" s="45"/>
      <c r="P12" s="45">
        <v>10</v>
      </c>
      <c r="Q12" s="45">
        <v>7</v>
      </c>
      <c r="R12" s="45"/>
      <c r="S12" s="45">
        <v>6</v>
      </c>
      <c r="T12" s="45"/>
      <c r="U12" s="45">
        <v>7</v>
      </c>
      <c r="V12" s="49" t="s">
        <v>45</v>
      </c>
      <c r="W12" s="45" t="s">
        <v>48</v>
      </c>
      <c r="X12" s="45" t="s">
        <v>48</v>
      </c>
      <c r="Y12" s="45">
        <f>4+4</f>
        <v>8</v>
      </c>
      <c r="Z12" s="45">
        <v>4</v>
      </c>
      <c r="AA12" s="45">
        <v>7</v>
      </c>
      <c r="AB12" s="45" t="s">
        <v>45</v>
      </c>
      <c r="AC12" s="45"/>
      <c r="AD12" s="45">
        <v>5</v>
      </c>
      <c r="AE12" s="45" t="s">
        <v>45</v>
      </c>
      <c r="AF12" s="45">
        <f>4+4</f>
        <v>8</v>
      </c>
      <c r="AG12" s="45">
        <v>4</v>
      </c>
      <c r="AH12" s="45"/>
      <c r="AI12" s="45" t="s">
        <v>45</v>
      </c>
      <c r="AJ12" s="45"/>
      <c r="AK12" s="45">
        <v>10</v>
      </c>
      <c r="AL12" s="46" t="s">
        <v>45</v>
      </c>
      <c r="AM12" s="50">
        <f t="shared" si="3"/>
        <v>66</v>
      </c>
      <c r="AN12" s="51"/>
      <c r="AO12" s="7"/>
      <c r="AP12" s="8">
        <v>4</v>
      </c>
      <c r="AQ12" s="8">
        <v>1</v>
      </c>
      <c r="AR12" s="8">
        <v>2</v>
      </c>
      <c r="AS12" s="10"/>
      <c r="AT12" s="52">
        <f t="shared" si="4"/>
        <v>7</v>
      </c>
      <c r="AU12" s="53"/>
      <c r="AV12" s="50"/>
      <c r="AW12" s="53"/>
      <c r="AX12" s="47"/>
      <c r="AY12" s="7"/>
      <c r="AZ12" s="47">
        <f t="shared" si="5"/>
        <v>0</v>
      </c>
      <c r="BA12" s="48"/>
      <c r="BB12" s="50">
        <f t="shared" si="6"/>
        <v>81</v>
      </c>
      <c r="BC12" s="48"/>
      <c r="BD12" s="54">
        <f t="shared" si="8"/>
        <v>0.28928571428571431</v>
      </c>
      <c r="BE12" s="55">
        <f t="shared" si="9"/>
        <v>3</v>
      </c>
    </row>
    <row r="13" spans="1:61" ht="24.6" customHeight="1" outlineLevel="1" x14ac:dyDescent="0.3">
      <c r="A13" s="41">
        <f t="shared" si="7"/>
        <v>6</v>
      </c>
      <c r="B13" s="42" t="s">
        <v>58</v>
      </c>
      <c r="C13" s="43">
        <v>2</v>
      </c>
      <c r="D13" s="44">
        <v>2</v>
      </c>
      <c r="E13" s="44">
        <v>2</v>
      </c>
      <c r="F13" s="44">
        <v>2</v>
      </c>
      <c r="G13" s="45">
        <v>2</v>
      </c>
      <c r="H13" s="45" t="s">
        <v>48</v>
      </c>
      <c r="I13" s="45">
        <v>2</v>
      </c>
      <c r="J13" s="45">
        <v>2</v>
      </c>
      <c r="K13" s="45">
        <v>2</v>
      </c>
      <c r="L13" s="46" t="s">
        <v>45</v>
      </c>
      <c r="M13" s="47">
        <f t="shared" si="2"/>
        <v>14</v>
      </c>
      <c r="N13" s="48"/>
      <c r="O13" s="45" t="s">
        <v>48</v>
      </c>
      <c r="P13" s="45" t="s">
        <v>48</v>
      </c>
      <c r="Q13" s="45"/>
      <c r="R13" s="45"/>
      <c r="S13" s="45">
        <f>5+6+5</f>
        <v>16</v>
      </c>
      <c r="T13" s="45"/>
      <c r="U13" s="45">
        <v>8</v>
      </c>
      <c r="V13" s="49"/>
      <c r="W13" s="45">
        <v>7</v>
      </c>
      <c r="X13" s="45">
        <v>8</v>
      </c>
      <c r="Y13" s="45">
        <v>4</v>
      </c>
      <c r="Z13" s="45" t="s">
        <v>45</v>
      </c>
      <c r="AA13" s="45">
        <f>4+4</f>
        <v>8</v>
      </c>
      <c r="AB13" s="45">
        <f>6+4</f>
        <v>10</v>
      </c>
      <c r="AC13" s="45"/>
      <c r="AD13" s="45">
        <v>5</v>
      </c>
      <c r="AE13" s="45">
        <v>8</v>
      </c>
      <c r="AF13" s="45">
        <v>6</v>
      </c>
      <c r="AG13" s="45">
        <v>8</v>
      </c>
      <c r="AH13" s="45"/>
      <c r="AI13" s="45" t="s">
        <v>45</v>
      </c>
      <c r="AJ13" s="45"/>
      <c r="AK13" s="45" t="s">
        <v>45</v>
      </c>
      <c r="AL13" s="46" t="s">
        <v>45</v>
      </c>
      <c r="AM13" s="50">
        <f t="shared" si="3"/>
        <v>80</v>
      </c>
      <c r="AN13" s="51"/>
      <c r="AO13" s="7">
        <v>3</v>
      </c>
      <c r="AP13" s="8">
        <v>4</v>
      </c>
      <c r="AQ13" s="8">
        <v>3</v>
      </c>
      <c r="AR13" s="8">
        <v>3</v>
      </c>
      <c r="AS13" s="10"/>
      <c r="AT13" s="52">
        <f t="shared" si="4"/>
        <v>13</v>
      </c>
      <c r="AU13" s="53"/>
      <c r="AV13" s="50"/>
      <c r="AW13" s="53"/>
      <c r="AX13" s="47"/>
      <c r="AY13" s="7"/>
      <c r="AZ13" s="47">
        <f t="shared" si="5"/>
        <v>0</v>
      </c>
      <c r="BA13" s="48"/>
      <c r="BB13" s="50">
        <f t="shared" si="6"/>
        <v>107</v>
      </c>
      <c r="BC13" s="48"/>
      <c r="BD13" s="54">
        <f t="shared" si="8"/>
        <v>0.38214285714285712</v>
      </c>
      <c r="BE13" s="55">
        <f t="shared" si="9"/>
        <v>4</v>
      </c>
    </row>
    <row r="14" spans="1:61" ht="24.6" customHeight="1" outlineLevel="1" x14ac:dyDescent="0.3">
      <c r="A14" s="41">
        <f t="shared" si="7"/>
        <v>7</v>
      </c>
      <c r="B14" s="42" t="s">
        <v>59</v>
      </c>
      <c r="C14" s="43" t="s">
        <v>48</v>
      </c>
      <c r="D14" s="44">
        <v>2</v>
      </c>
      <c r="E14" s="44">
        <v>2</v>
      </c>
      <c r="F14" s="44">
        <v>2</v>
      </c>
      <c r="G14" s="45">
        <v>2</v>
      </c>
      <c r="H14" s="45">
        <v>2</v>
      </c>
      <c r="I14" s="45">
        <v>2</v>
      </c>
      <c r="J14" s="45">
        <v>2</v>
      </c>
      <c r="K14" s="45">
        <v>2</v>
      </c>
      <c r="L14" s="46">
        <v>2</v>
      </c>
      <c r="M14" s="47">
        <f t="shared" si="2"/>
        <v>18</v>
      </c>
      <c r="N14" s="48"/>
      <c r="O14" s="45"/>
      <c r="P14" s="45">
        <v>10</v>
      </c>
      <c r="Q14" s="45">
        <v>10</v>
      </c>
      <c r="R14" s="45">
        <f>10+10</f>
        <v>20</v>
      </c>
      <c r="S14" s="45"/>
      <c r="T14" s="45" t="s">
        <v>48</v>
      </c>
      <c r="U14" s="45"/>
      <c r="V14" s="49">
        <f>8+8+10+8</f>
        <v>34</v>
      </c>
      <c r="W14" s="45">
        <v>10</v>
      </c>
      <c r="X14" s="45"/>
      <c r="Y14" s="45">
        <v>10</v>
      </c>
      <c r="Z14" s="45">
        <v>10</v>
      </c>
      <c r="AA14" s="45"/>
      <c r="AB14" s="45">
        <v>10</v>
      </c>
      <c r="AC14" s="45">
        <v>10</v>
      </c>
      <c r="AD14" s="45">
        <f>10+10</f>
        <v>20</v>
      </c>
      <c r="AE14" s="45" t="s">
        <v>48</v>
      </c>
      <c r="AF14" s="45">
        <v>10</v>
      </c>
      <c r="AG14" s="45"/>
      <c r="AH14" s="45">
        <f>10</f>
        <v>10</v>
      </c>
      <c r="AI14" s="45">
        <f>10</f>
        <v>10</v>
      </c>
      <c r="AJ14" s="45"/>
      <c r="AK14" s="45"/>
      <c r="AL14" s="46"/>
      <c r="AM14" s="50">
        <f t="shared" si="3"/>
        <v>174</v>
      </c>
      <c r="AN14" s="51"/>
      <c r="AO14" s="7">
        <v>4</v>
      </c>
      <c r="AP14" s="8">
        <v>4</v>
      </c>
      <c r="AQ14" s="8">
        <v>3</v>
      </c>
      <c r="AR14" s="8">
        <v>3</v>
      </c>
      <c r="AS14" s="10">
        <v>2</v>
      </c>
      <c r="AT14" s="52">
        <f t="shared" si="4"/>
        <v>16</v>
      </c>
      <c r="AU14" s="53"/>
      <c r="AV14" s="50">
        <f>2*3</f>
        <v>6</v>
      </c>
      <c r="AW14" s="53"/>
      <c r="AX14" s="47"/>
      <c r="AY14" s="7"/>
      <c r="AZ14" s="47">
        <f t="shared" si="5"/>
        <v>0</v>
      </c>
      <c r="BA14" s="48"/>
      <c r="BB14" s="50">
        <f t="shared" si="6"/>
        <v>214</v>
      </c>
      <c r="BC14" s="48"/>
      <c r="BD14" s="54">
        <f t="shared" si="8"/>
        <v>0.76428571428571423</v>
      </c>
      <c r="BE14" s="55">
        <f t="shared" si="9"/>
        <v>8</v>
      </c>
    </row>
    <row r="15" spans="1:61" ht="24.6" customHeight="1" outlineLevel="1" x14ac:dyDescent="0.3">
      <c r="A15" s="41">
        <f t="shared" si="7"/>
        <v>8</v>
      </c>
      <c r="B15" s="42" t="s">
        <v>61</v>
      </c>
      <c r="C15" s="43">
        <v>2</v>
      </c>
      <c r="D15" s="44">
        <v>2</v>
      </c>
      <c r="E15" s="44">
        <v>2</v>
      </c>
      <c r="F15" s="44">
        <v>2</v>
      </c>
      <c r="G15" s="45">
        <v>2</v>
      </c>
      <c r="H15" s="45" t="s">
        <v>54</v>
      </c>
      <c r="I15" s="45">
        <v>2</v>
      </c>
      <c r="J15" s="45">
        <v>2</v>
      </c>
      <c r="K15" s="45">
        <v>2</v>
      </c>
      <c r="L15" s="46">
        <v>2</v>
      </c>
      <c r="M15" s="47">
        <f t="shared" si="2"/>
        <v>18</v>
      </c>
      <c r="N15" s="48"/>
      <c r="O15" s="45" t="s">
        <v>54</v>
      </c>
      <c r="P15" s="45">
        <v>10</v>
      </c>
      <c r="Q15" s="45">
        <v>10</v>
      </c>
      <c r="R15" s="45">
        <f>10+10</f>
        <v>20</v>
      </c>
      <c r="S15" s="45"/>
      <c r="T15" s="45">
        <v>9</v>
      </c>
      <c r="U15" s="45" t="s">
        <v>45</v>
      </c>
      <c r="V15" s="49">
        <f>8+9</f>
        <v>17</v>
      </c>
      <c r="W15" s="45">
        <f>10+10</f>
        <v>20</v>
      </c>
      <c r="X15" s="45"/>
      <c r="Y15" s="45">
        <v>9</v>
      </c>
      <c r="Z15" s="45">
        <v>10</v>
      </c>
      <c r="AA15" s="45">
        <v>10</v>
      </c>
      <c r="AB15" s="45">
        <v>10</v>
      </c>
      <c r="AC15" s="45">
        <v>10</v>
      </c>
      <c r="AD15" s="45">
        <v>10</v>
      </c>
      <c r="AE15" s="45" t="s">
        <v>45</v>
      </c>
      <c r="AF15" s="45">
        <f>10+10</f>
        <v>20</v>
      </c>
      <c r="AG15" s="45"/>
      <c r="AH15" s="45">
        <v>10</v>
      </c>
      <c r="AI15" s="45"/>
      <c r="AJ15" s="45"/>
      <c r="AK15" s="45" t="s">
        <v>45</v>
      </c>
      <c r="AL15" s="46"/>
      <c r="AM15" s="50">
        <f t="shared" si="3"/>
        <v>169</v>
      </c>
      <c r="AN15" s="51"/>
      <c r="AO15" s="7">
        <v>4</v>
      </c>
      <c r="AP15" s="8">
        <v>5</v>
      </c>
      <c r="AQ15" s="8"/>
      <c r="AR15" s="8">
        <v>5</v>
      </c>
      <c r="AS15" s="10">
        <v>3</v>
      </c>
      <c r="AT15" s="52">
        <f t="shared" si="4"/>
        <v>17</v>
      </c>
      <c r="AU15" s="53"/>
      <c r="AV15" s="50">
        <v>10</v>
      </c>
      <c r="AW15" s="53"/>
      <c r="AX15" s="47"/>
      <c r="AY15" s="7"/>
      <c r="AZ15" s="47">
        <f t="shared" si="5"/>
        <v>0</v>
      </c>
      <c r="BA15" s="48"/>
      <c r="BB15" s="50">
        <f t="shared" si="6"/>
        <v>214</v>
      </c>
      <c r="BC15" s="48"/>
      <c r="BD15" s="54">
        <f t="shared" si="8"/>
        <v>0.76428571428571423</v>
      </c>
      <c r="BE15" s="55">
        <f t="shared" si="9"/>
        <v>8</v>
      </c>
    </row>
    <row r="16" spans="1:61" ht="24.6" customHeight="1" outlineLevel="1" x14ac:dyDescent="0.3">
      <c r="A16" s="41">
        <f t="shared" si="7"/>
        <v>9</v>
      </c>
      <c r="B16" s="42" t="s">
        <v>65</v>
      </c>
      <c r="C16" s="43">
        <v>2</v>
      </c>
      <c r="D16" s="44">
        <v>2</v>
      </c>
      <c r="E16" s="44">
        <v>2</v>
      </c>
      <c r="F16" s="44">
        <v>2</v>
      </c>
      <c r="G16" s="45">
        <v>2</v>
      </c>
      <c r="H16" s="45">
        <v>2</v>
      </c>
      <c r="I16" s="45">
        <v>2</v>
      </c>
      <c r="J16" s="45">
        <v>2</v>
      </c>
      <c r="K16" s="45">
        <v>2</v>
      </c>
      <c r="L16" s="46">
        <v>2</v>
      </c>
      <c r="M16" s="47">
        <f t="shared" si="2"/>
        <v>20</v>
      </c>
      <c r="N16" s="48"/>
      <c r="O16" s="45"/>
      <c r="P16" s="45">
        <v>10</v>
      </c>
      <c r="Q16" s="45">
        <v>10</v>
      </c>
      <c r="R16" s="45">
        <v>9</v>
      </c>
      <c r="S16" s="45">
        <v>10</v>
      </c>
      <c r="T16" s="45">
        <v>10</v>
      </c>
      <c r="U16" s="45">
        <v>9</v>
      </c>
      <c r="V16" s="45">
        <v>10</v>
      </c>
      <c r="W16" s="45">
        <v>7</v>
      </c>
      <c r="X16" s="45">
        <v>10</v>
      </c>
      <c r="Y16" s="45"/>
      <c r="Z16" s="45">
        <v>10</v>
      </c>
      <c r="AA16" s="45">
        <v>10</v>
      </c>
      <c r="AB16" s="45"/>
      <c r="AC16" s="45">
        <v>10</v>
      </c>
      <c r="AD16" s="45">
        <v>10</v>
      </c>
      <c r="AE16" s="45">
        <v>10</v>
      </c>
      <c r="AF16" s="45"/>
      <c r="AG16" s="45">
        <v>10</v>
      </c>
      <c r="AH16" s="45">
        <v>10</v>
      </c>
      <c r="AI16" s="45"/>
      <c r="AJ16" s="45">
        <v>10</v>
      </c>
      <c r="AK16" s="45">
        <v>10</v>
      </c>
      <c r="AL16" s="46"/>
      <c r="AM16" s="50">
        <f t="shared" si="3"/>
        <v>175</v>
      </c>
      <c r="AN16" s="51"/>
      <c r="AO16" s="7">
        <v>5</v>
      </c>
      <c r="AP16" s="8">
        <v>5</v>
      </c>
      <c r="AQ16" s="8">
        <v>5</v>
      </c>
      <c r="AR16" s="8">
        <v>5</v>
      </c>
      <c r="AS16" s="10">
        <v>5</v>
      </c>
      <c r="AT16" s="52">
        <f t="shared" si="4"/>
        <v>25</v>
      </c>
      <c r="AU16" s="53"/>
      <c r="AV16" s="50"/>
      <c r="AW16" s="53"/>
      <c r="AX16" s="47"/>
      <c r="AY16" s="7"/>
      <c r="AZ16" s="47">
        <f t="shared" si="5"/>
        <v>0</v>
      </c>
      <c r="BA16" s="48"/>
      <c r="BB16" s="50">
        <f t="shared" si="6"/>
        <v>220</v>
      </c>
      <c r="BC16" s="48"/>
      <c r="BD16" s="54">
        <f t="shared" si="8"/>
        <v>0.7857142857142857</v>
      </c>
      <c r="BE16" s="55">
        <f t="shared" si="9"/>
        <v>8</v>
      </c>
    </row>
    <row r="17" spans="1:57" ht="24.6" customHeight="1" outlineLevel="1" x14ac:dyDescent="0.3">
      <c r="A17" s="41">
        <f t="shared" si="7"/>
        <v>10</v>
      </c>
      <c r="B17" s="42" t="s">
        <v>68</v>
      </c>
      <c r="C17" s="43" t="s">
        <v>45</v>
      </c>
      <c r="D17" s="44" t="s">
        <v>45</v>
      </c>
      <c r="E17" s="44">
        <v>2</v>
      </c>
      <c r="F17" s="44" t="s">
        <v>45</v>
      </c>
      <c r="G17" s="45">
        <v>2</v>
      </c>
      <c r="H17" s="45">
        <v>2</v>
      </c>
      <c r="I17" s="45">
        <v>2</v>
      </c>
      <c r="J17" s="45">
        <v>2</v>
      </c>
      <c r="K17" s="45">
        <v>2</v>
      </c>
      <c r="L17" s="46">
        <v>2</v>
      </c>
      <c r="M17" s="47">
        <f t="shared" si="2"/>
        <v>8</v>
      </c>
      <c r="N17" s="48"/>
      <c r="O17" s="45" t="s">
        <v>45</v>
      </c>
      <c r="P17" s="45">
        <v>7</v>
      </c>
      <c r="Q17" s="45">
        <v>8</v>
      </c>
      <c r="R17" s="45" t="s">
        <v>45</v>
      </c>
      <c r="S17" s="45"/>
      <c r="T17" s="45"/>
      <c r="U17" s="49">
        <f>5+6</f>
        <v>11</v>
      </c>
      <c r="V17" s="49" t="s">
        <v>45</v>
      </c>
      <c r="W17" s="45"/>
      <c r="X17" s="45"/>
      <c r="Y17" s="45"/>
      <c r="Z17" s="45"/>
      <c r="AA17" s="45" t="s">
        <v>45</v>
      </c>
      <c r="AB17" s="45"/>
      <c r="AC17" s="45"/>
      <c r="AD17" s="45" t="s">
        <v>45</v>
      </c>
      <c r="AE17" s="45">
        <f>4+4</f>
        <v>8</v>
      </c>
      <c r="AF17" s="45"/>
      <c r="AG17" s="45"/>
      <c r="AH17" s="45">
        <v>4</v>
      </c>
      <c r="AI17" s="45">
        <v>4</v>
      </c>
      <c r="AJ17" s="45">
        <v>4</v>
      </c>
      <c r="AK17" s="45" t="s">
        <v>45</v>
      </c>
      <c r="AL17" s="46"/>
      <c r="AM17" s="50">
        <f t="shared" si="3"/>
        <v>34</v>
      </c>
      <c r="AN17" s="51"/>
      <c r="AO17" s="7"/>
      <c r="AP17" s="8">
        <v>1</v>
      </c>
      <c r="AQ17" s="8">
        <v>0</v>
      </c>
      <c r="AR17" s="8">
        <v>1</v>
      </c>
      <c r="AS17" s="10">
        <v>1</v>
      </c>
      <c r="AT17" s="52">
        <f t="shared" si="4"/>
        <v>3</v>
      </c>
      <c r="AU17" s="53"/>
      <c r="AV17" s="50"/>
      <c r="AW17" s="53"/>
      <c r="AX17" s="47"/>
      <c r="AY17" s="7"/>
      <c r="AZ17" s="47">
        <f t="shared" si="5"/>
        <v>0</v>
      </c>
      <c r="BA17" s="48"/>
      <c r="BB17" s="50">
        <f t="shared" si="6"/>
        <v>45</v>
      </c>
      <c r="BC17" s="48"/>
      <c r="BD17" s="54">
        <f t="shared" si="8"/>
        <v>0.16071428571428573</v>
      </c>
      <c r="BE17" s="55">
        <f t="shared" si="9"/>
        <v>2</v>
      </c>
    </row>
    <row r="18" spans="1:57" ht="24.6" customHeight="1" outlineLevel="1" x14ac:dyDescent="0.3">
      <c r="A18" s="41">
        <f t="shared" si="7"/>
        <v>11</v>
      </c>
      <c r="B18" s="42" t="s">
        <v>63</v>
      </c>
      <c r="C18" s="43">
        <v>2</v>
      </c>
      <c r="D18" s="44">
        <v>2</v>
      </c>
      <c r="E18" s="44">
        <v>2</v>
      </c>
      <c r="F18" s="44">
        <v>2</v>
      </c>
      <c r="G18" s="45">
        <v>2</v>
      </c>
      <c r="H18" s="45">
        <v>2</v>
      </c>
      <c r="I18" s="45">
        <v>2</v>
      </c>
      <c r="J18" s="45">
        <v>2</v>
      </c>
      <c r="K18" s="45">
        <v>2</v>
      </c>
      <c r="L18" s="46">
        <v>2</v>
      </c>
      <c r="M18" s="47">
        <f t="shared" si="2"/>
        <v>20</v>
      </c>
      <c r="N18" s="48"/>
      <c r="O18" s="45"/>
      <c r="P18" s="45"/>
      <c r="Q18" s="45">
        <f>9+10</f>
        <v>19</v>
      </c>
      <c r="R18" s="45"/>
      <c r="S18" s="45"/>
      <c r="T18" s="45">
        <v>8</v>
      </c>
      <c r="U18" s="45"/>
      <c r="V18" s="49"/>
      <c r="W18" s="45" t="s">
        <v>71</v>
      </c>
      <c r="X18" s="45" t="s">
        <v>48</v>
      </c>
      <c r="Y18" s="45">
        <v>4</v>
      </c>
      <c r="Z18" s="45">
        <v>4</v>
      </c>
      <c r="AA18" s="45"/>
      <c r="AB18" s="45">
        <f>6+4</f>
        <v>10</v>
      </c>
      <c r="AC18" s="45">
        <f>4+4+6</f>
        <v>14</v>
      </c>
      <c r="AD18" s="45">
        <f>7+5</f>
        <v>12</v>
      </c>
      <c r="AE18" s="45"/>
      <c r="AF18" s="45"/>
      <c r="AG18" s="45">
        <f>5+6+7</f>
        <v>18</v>
      </c>
      <c r="AH18" s="45"/>
      <c r="AI18" s="45">
        <v>7</v>
      </c>
      <c r="AJ18" s="45">
        <v>7</v>
      </c>
      <c r="AK18" s="45">
        <v>7</v>
      </c>
      <c r="AL18" s="46"/>
      <c r="AM18" s="50">
        <f t="shared" si="3"/>
        <v>110</v>
      </c>
      <c r="AN18" s="51"/>
      <c r="AO18" s="7">
        <v>0</v>
      </c>
      <c r="AP18" s="8">
        <v>1</v>
      </c>
      <c r="AQ18" s="8">
        <v>3</v>
      </c>
      <c r="AR18" s="8">
        <v>1</v>
      </c>
      <c r="AS18" s="10">
        <v>1</v>
      </c>
      <c r="AT18" s="52">
        <f t="shared" si="4"/>
        <v>6</v>
      </c>
      <c r="AU18" s="53"/>
      <c r="AV18" s="50">
        <v>2</v>
      </c>
      <c r="AW18" s="53"/>
      <c r="AX18" s="47"/>
      <c r="AY18" s="7"/>
      <c r="AZ18" s="47">
        <f t="shared" si="5"/>
        <v>0</v>
      </c>
      <c r="BA18" s="48"/>
      <c r="BB18" s="50">
        <f t="shared" si="6"/>
        <v>138</v>
      </c>
      <c r="BC18" s="48"/>
      <c r="BD18" s="54">
        <f t="shared" si="8"/>
        <v>0.49285714285714288</v>
      </c>
      <c r="BE18" s="55">
        <f t="shared" si="9"/>
        <v>5</v>
      </c>
    </row>
    <row r="19" spans="1:57" ht="24.6" customHeight="1" outlineLevel="1" x14ac:dyDescent="0.3">
      <c r="A19" s="41">
        <f t="shared" si="7"/>
        <v>12</v>
      </c>
      <c r="B19" s="42" t="s">
        <v>66</v>
      </c>
      <c r="C19" s="43">
        <v>2</v>
      </c>
      <c r="D19" s="44">
        <v>2</v>
      </c>
      <c r="E19" s="44">
        <v>2</v>
      </c>
      <c r="F19" s="44">
        <v>2</v>
      </c>
      <c r="G19" s="45" t="s">
        <v>45</v>
      </c>
      <c r="H19" s="45">
        <v>2</v>
      </c>
      <c r="I19" s="45">
        <v>2</v>
      </c>
      <c r="J19" s="45">
        <v>2</v>
      </c>
      <c r="K19" s="45">
        <v>2</v>
      </c>
      <c r="L19" s="46">
        <v>2</v>
      </c>
      <c r="M19" s="47">
        <f t="shared" si="2"/>
        <v>16</v>
      </c>
      <c r="N19" s="48"/>
      <c r="O19" s="45"/>
      <c r="P19" s="45"/>
      <c r="Q19" s="45">
        <v>7</v>
      </c>
      <c r="R19" s="45">
        <v>9</v>
      </c>
      <c r="S19" s="45">
        <v>8</v>
      </c>
      <c r="T19" s="45">
        <v>9</v>
      </c>
      <c r="U19" s="45" t="s">
        <v>74</v>
      </c>
      <c r="V19" s="45">
        <f>6+8</f>
        <v>14</v>
      </c>
      <c r="W19" s="45">
        <v>7</v>
      </c>
      <c r="X19" s="45">
        <f>9+7</f>
        <v>16</v>
      </c>
      <c r="Y19" s="45"/>
      <c r="Z19" s="45">
        <v>10</v>
      </c>
      <c r="AA19" s="45">
        <v>10</v>
      </c>
      <c r="AB19" s="45"/>
      <c r="AC19" s="45">
        <v>7</v>
      </c>
      <c r="AD19" s="45">
        <v>7</v>
      </c>
      <c r="AE19" s="45" t="s">
        <v>48</v>
      </c>
      <c r="AF19" s="45" t="s">
        <v>48</v>
      </c>
      <c r="AG19" s="45">
        <v>7</v>
      </c>
      <c r="AH19" s="45"/>
      <c r="AI19" s="45"/>
      <c r="AJ19" s="45">
        <v>5</v>
      </c>
      <c r="AK19" s="45" t="s">
        <v>45</v>
      </c>
      <c r="AL19" s="46">
        <f>8+9</f>
        <v>17</v>
      </c>
      <c r="AM19" s="50">
        <f t="shared" si="3"/>
        <v>131</v>
      </c>
      <c r="AN19" s="51"/>
      <c r="AO19" s="7">
        <v>4</v>
      </c>
      <c r="AP19" s="8">
        <v>3</v>
      </c>
      <c r="AQ19" s="8">
        <v>4</v>
      </c>
      <c r="AR19" s="8">
        <v>2</v>
      </c>
      <c r="AS19" s="10">
        <v>3</v>
      </c>
      <c r="AT19" s="52">
        <f t="shared" si="4"/>
        <v>16</v>
      </c>
      <c r="AU19" s="53"/>
      <c r="AV19" s="50">
        <v>6</v>
      </c>
      <c r="AW19" s="53"/>
      <c r="AX19" s="47"/>
      <c r="AY19" s="7"/>
      <c r="AZ19" s="47">
        <f t="shared" si="5"/>
        <v>0</v>
      </c>
      <c r="BA19" s="48"/>
      <c r="BB19" s="50">
        <f t="shared" si="6"/>
        <v>169</v>
      </c>
      <c r="BC19" s="48"/>
      <c r="BD19" s="54">
        <f t="shared" si="8"/>
        <v>0.60357142857142854</v>
      </c>
      <c r="BE19" s="55">
        <f t="shared" si="9"/>
        <v>6</v>
      </c>
    </row>
    <row r="20" spans="1:57" ht="24.6" customHeight="1" outlineLevel="1" x14ac:dyDescent="0.3">
      <c r="A20" s="41">
        <f t="shared" si="7"/>
        <v>13</v>
      </c>
      <c r="B20" s="42" t="s">
        <v>69</v>
      </c>
      <c r="C20" s="43">
        <v>2</v>
      </c>
      <c r="D20" s="44">
        <v>2</v>
      </c>
      <c r="E20" s="44">
        <v>2</v>
      </c>
      <c r="F20" s="44">
        <v>2</v>
      </c>
      <c r="G20" s="45">
        <v>2</v>
      </c>
      <c r="H20" s="45">
        <v>2</v>
      </c>
      <c r="I20" s="45" t="s">
        <v>53</v>
      </c>
      <c r="J20" s="45">
        <v>2</v>
      </c>
      <c r="K20" s="45">
        <v>2</v>
      </c>
      <c r="L20" s="46">
        <v>2</v>
      </c>
      <c r="M20" s="47">
        <f t="shared" si="2"/>
        <v>18</v>
      </c>
      <c r="N20" s="48"/>
      <c r="O20" s="45"/>
      <c r="P20" s="45"/>
      <c r="Q20" s="45">
        <f>9+8+9</f>
        <v>26</v>
      </c>
      <c r="R20" s="45" t="s">
        <v>45</v>
      </c>
      <c r="S20" s="45">
        <v>9</v>
      </c>
      <c r="T20" s="45"/>
      <c r="U20" s="45">
        <v>8</v>
      </c>
      <c r="V20" s="49"/>
      <c r="W20" s="45">
        <v>7</v>
      </c>
      <c r="X20" s="45">
        <v>9</v>
      </c>
      <c r="Y20" s="45">
        <v>7</v>
      </c>
      <c r="Z20" s="45">
        <v>10</v>
      </c>
      <c r="AA20" s="45"/>
      <c r="AB20" s="45">
        <v>6</v>
      </c>
      <c r="AC20" s="45"/>
      <c r="AD20" s="45">
        <f>7+8</f>
        <v>15</v>
      </c>
      <c r="AE20" s="45"/>
      <c r="AF20" s="45"/>
      <c r="AG20" s="45"/>
      <c r="AH20" s="45"/>
      <c r="AI20" s="45">
        <f>4+4</f>
        <v>8</v>
      </c>
      <c r="AJ20" s="45">
        <f>5+6+6</f>
        <v>17</v>
      </c>
      <c r="AK20" s="45">
        <v>7</v>
      </c>
      <c r="AL20" s="46"/>
      <c r="AM20" s="50">
        <f t="shared" si="3"/>
        <v>127</v>
      </c>
      <c r="AN20" s="51"/>
      <c r="AO20" s="7">
        <v>4</v>
      </c>
      <c r="AP20" s="8"/>
      <c r="AQ20" s="8">
        <v>5</v>
      </c>
      <c r="AR20" s="8">
        <v>3</v>
      </c>
      <c r="AS20" s="10">
        <v>3</v>
      </c>
      <c r="AT20" s="52">
        <f t="shared" si="4"/>
        <v>15</v>
      </c>
      <c r="AU20" s="53"/>
      <c r="AV20" s="50">
        <v>6</v>
      </c>
      <c r="AW20" s="53"/>
      <c r="AX20" s="47"/>
      <c r="AY20" s="7"/>
      <c r="AZ20" s="47">
        <f t="shared" si="5"/>
        <v>0</v>
      </c>
      <c r="BA20" s="48"/>
      <c r="BB20" s="50">
        <f t="shared" si="6"/>
        <v>166</v>
      </c>
      <c r="BC20" s="48"/>
      <c r="BD20" s="54">
        <f t="shared" si="8"/>
        <v>0.59285714285714286</v>
      </c>
      <c r="BE20" s="55">
        <f t="shared" si="9"/>
        <v>6</v>
      </c>
    </row>
    <row r="21" spans="1:57" ht="24.6" customHeight="1" outlineLevel="1" x14ac:dyDescent="0.3">
      <c r="A21" s="41">
        <f t="shared" si="7"/>
        <v>14</v>
      </c>
      <c r="B21" s="42" t="s">
        <v>72</v>
      </c>
      <c r="C21" s="43">
        <v>2</v>
      </c>
      <c r="D21" s="44">
        <v>2</v>
      </c>
      <c r="E21" s="44">
        <v>2</v>
      </c>
      <c r="F21" s="44">
        <v>2</v>
      </c>
      <c r="G21" s="45">
        <v>2</v>
      </c>
      <c r="H21" s="45" t="s">
        <v>48</v>
      </c>
      <c r="I21" s="45">
        <v>2</v>
      </c>
      <c r="J21" s="45" t="s">
        <v>48</v>
      </c>
      <c r="K21" s="45" t="s">
        <v>48</v>
      </c>
      <c r="L21" s="46">
        <v>2</v>
      </c>
      <c r="M21" s="47">
        <f t="shared" si="2"/>
        <v>14</v>
      </c>
      <c r="N21" s="48"/>
      <c r="O21" s="45" t="s">
        <v>48</v>
      </c>
      <c r="P21" s="45" t="s">
        <v>48</v>
      </c>
      <c r="Q21" s="45">
        <f>10+8</f>
        <v>18</v>
      </c>
      <c r="R21" s="45">
        <v>10</v>
      </c>
      <c r="S21" s="45" t="s">
        <v>48</v>
      </c>
      <c r="T21" s="45" t="s">
        <v>48</v>
      </c>
      <c r="U21" s="45" t="s">
        <v>48</v>
      </c>
      <c r="V21" s="45" t="s">
        <v>48</v>
      </c>
      <c r="W21" s="45" t="s">
        <v>45</v>
      </c>
      <c r="X21" s="45" t="s">
        <v>45</v>
      </c>
      <c r="Y21" s="45" t="s">
        <v>54</v>
      </c>
      <c r="Z21" s="45" t="s">
        <v>54</v>
      </c>
      <c r="AA21" s="45" t="s">
        <v>74</v>
      </c>
      <c r="AB21" s="45" t="s">
        <v>45</v>
      </c>
      <c r="AC21" s="45"/>
      <c r="AD21" s="45">
        <f>5+4+4+4</f>
        <v>17</v>
      </c>
      <c r="AE21" s="45">
        <f>4+4+4</f>
        <v>12</v>
      </c>
      <c r="AF21" s="45">
        <f>4+4</f>
        <v>8</v>
      </c>
      <c r="AG21" s="45">
        <v>4</v>
      </c>
      <c r="AH21" s="45">
        <f>5+5</f>
        <v>10</v>
      </c>
      <c r="AI21" s="45"/>
      <c r="AJ21" s="45" t="s">
        <v>45</v>
      </c>
      <c r="AK21" s="45" t="s">
        <v>53</v>
      </c>
      <c r="AL21" s="46">
        <f>9+9+7</f>
        <v>25</v>
      </c>
      <c r="AM21" s="50">
        <f t="shared" si="3"/>
        <v>96</v>
      </c>
      <c r="AN21" s="51"/>
      <c r="AO21" s="7">
        <v>1</v>
      </c>
      <c r="AP21" s="8">
        <v>4</v>
      </c>
      <c r="AQ21" s="8"/>
      <c r="AR21" s="8">
        <v>4</v>
      </c>
      <c r="AS21" s="10">
        <v>4</v>
      </c>
      <c r="AT21" s="52">
        <f t="shared" si="4"/>
        <v>13</v>
      </c>
      <c r="AU21" s="53"/>
      <c r="AV21" s="50"/>
      <c r="AW21" s="53"/>
      <c r="AX21" s="47"/>
      <c r="AY21" s="7"/>
      <c r="AZ21" s="47">
        <f t="shared" si="5"/>
        <v>0</v>
      </c>
      <c r="BA21" s="48"/>
      <c r="BB21" s="50">
        <f t="shared" si="6"/>
        <v>123</v>
      </c>
      <c r="BC21" s="48"/>
      <c r="BD21" s="54">
        <f t="shared" si="8"/>
        <v>0.43928571428571428</v>
      </c>
      <c r="BE21" s="55">
        <f t="shared" si="9"/>
        <v>4</v>
      </c>
    </row>
    <row r="22" spans="1:57" ht="24.6" customHeight="1" outlineLevel="1" x14ac:dyDescent="0.3">
      <c r="A22" s="41">
        <f t="shared" si="7"/>
        <v>15</v>
      </c>
      <c r="B22" s="42" t="s">
        <v>80</v>
      </c>
      <c r="C22" s="43">
        <v>2</v>
      </c>
      <c r="D22" s="44">
        <v>2</v>
      </c>
      <c r="E22" s="44">
        <v>2</v>
      </c>
      <c r="F22" s="44">
        <v>2</v>
      </c>
      <c r="G22" s="45">
        <v>2</v>
      </c>
      <c r="H22" s="45">
        <v>2</v>
      </c>
      <c r="I22" s="45">
        <v>2</v>
      </c>
      <c r="J22" s="45">
        <v>2</v>
      </c>
      <c r="K22" s="45">
        <v>2</v>
      </c>
      <c r="L22" s="46">
        <v>2</v>
      </c>
      <c r="M22" s="47">
        <f t="shared" si="2"/>
        <v>20</v>
      </c>
      <c r="N22" s="48"/>
      <c r="O22" s="45"/>
      <c r="P22" s="45">
        <v>10</v>
      </c>
      <c r="Q22" s="45"/>
      <c r="R22" s="45">
        <v>9</v>
      </c>
      <c r="S22" s="45">
        <v>8</v>
      </c>
      <c r="T22" s="45">
        <v>9</v>
      </c>
      <c r="U22" s="45" t="s">
        <v>45</v>
      </c>
      <c r="V22" s="49"/>
      <c r="W22" s="45">
        <v>7</v>
      </c>
      <c r="X22" s="45">
        <v>10</v>
      </c>
      <c r="Y22" s="45"/>
      <c r="Z22" s="45">
        <v>10</v>
      </c>
      <c r="AA22" s="45"/>
      <c r="AB22" s="45"/>
      <c r="AC22" s="45">
        <f>4+8+9</f>
        <v>21</v>
      </c>
      <c r="AD22" s="45">
        <f>4+5</f>
        <v>9</v>
      </c>
      <c r="AE22" s="45">
        <v>6</v>
      </c>
      <c r="AF22" s="45">
        <v>7</v>
      </c>
      <c r="AG22" s="45">
        <v>7</v>
      </c>
      <c r="AH22" s="45"/>
      <c r="AI22" s="45"/>
      <c r="AJ22" s="45"/>
      <c r="AK22" s="45">
        <v>6</v>
      </c>
      <c r="AL22" s="46">
        <f>8+9</f>
        <v>17</v>
      </c>
      <c r="AM22" s="50">
        <f t="shared" si="3"/>
        <v>134</v>
      </c>
      <c r="AN22" s="51"/>
      <c r="AO22" s="7">
        <v>7</v>
      </c>
      <c r="AP22" s="8">
        <v>4</v>
      </c>
      <c r="AQ22" s="8">
        <v>5</v>
      </c>
      <c r="AR22" s="8">
        <v>4</v>
      </c>
      <c r="AS22" s="10">
        <v>2</v>
      </c>
      <c r="AT22" s="52">
        <f t="shared" si="4"/>
        <v>22</v>
      </c>
      <c r="AU22" s="53"/>
      <c r="AV22" s="50">
        <v>6</v>
      </c>
      <c r="AW22" s="53"/>
      <c r="AX22" s="47"/>
      <c r="AY22" s="7"/>
      <c r="AZ22" s="47">
        <f t="shared" si="5"/>
        <v>0</v>
      </c>
      <c r="BA22" s="48"/>
      <c r="BB22" s="50">
        <f t="shared" si="6"/>
        <v>182</v>
      </c>
      <c r="BC22" s="48"/>
      <c r="BD22" s="54">
        <f t="shared" si="8"/>
        <v>0.65</v>
      </c>
      <c r="BE22" s="55">
        <f t="shared" si="9"/>
        <v>7</v>
      </c>
    </row>
    <row r="23" spans="1:57" ht="24.6" customHeight="1" outlineLevel="1" x14ac:dyDescent="0.3">
      <c r="A23" s="41">
        <f t="shared" si="7"/>
        <v>16</v>
      </c>
      <c r="B23" s="42" t="s">
        <v>83</v>
      </c>
      <c r="C23" s="43">
        <v>2</v>
      </c>
      <c r="D23" s="44">
        <v>2</v>
      </c>
      <c r="E23" s="44">
        <v>2</v>
      </c>
      <c r="F23" s="44" t="s">
        <v>48</v>
      </c>
      <c r="G23" s="45" t="s">
        <v>48</v>
      </c>
      <c r="H23" s="45" t="s">
        <v>48</v>
      </c>
      <c r="I23" s="45">
        <v>2</v>
      </c>
      <c r="J23" s="45">
        <v>2</v>
      </c>
      <c r="K23" s="45">
        <v>2</v>
      </c>
      <c r="L23" s="46" t="s">
        <v>45</v>
      </c>
      <c r="M23" s="47">
        <f t="shared" si="2"/>
        <v>10</v>
      </c>
      <c r="N23" s="48"/>
      <c r="O23" s="45"/>
      <c r="P23" s="45">
        <v>10</v>
      </c>
      <c r="Q23" s="45"/>
      <c r="R23" s="45"/>
      <c r="S23" s="45">
        <f>7+5</f>
        <v>12</v>
      </c>
      <c r="T23" s="45" t="s">
        <v>45</v>
      </c>
      <c r="U23" s="45">
        <v>8</v>
      </c>
      <c r="V23" s="49"/>
      <c r="W23" s="45">
        <v>6</v>
      </c>
      <c r="X23" s="45">
        <v>8</v>
      </c>
      <c r="Y23" s="45">
        <v>4</v>
      </c>
      <c r="Z23" s="45" t="s">
        <v>45</v>
      </c>
      <c r="AA23" s="45">
        <f>4+4</f>
        <v>8</v>
      </c>
      <c r="AB23" s="45">
        <f>6+4</f>
        <v>10</v>
      </c>
      <c r="AC23" s="45"/>
      <c r="AD23" s="45">
        <v>5</v>
      </c>
      <c r="AE23" s="45">
        <v>8</v>
      </c>
      <c r="AF23" s="45">
        <v>6</v>
      </c>
      <c r="AG23" s="45">
        <v>8</v>
      </c>
      <c r="AH23" s="45"/>
      <c r="AI23" s="45"/>
      <c r="AJ23" s="45"/>
      <c r="AK23" s="45" t="s">
        <v>45</v>
      </c>
      <c r="AL23" s="46" t="s">
        <v>45</v>
      </c>
      <c r="AM23" s="50">
        <f t="shared" si="3"/>
        <v>85</v>
      </c>
      <c r="AN23" s="51"/>
      <c r="AO23" s="7"/>
      <c r="AP23" s="8">
        <v>5</v>
      </c>
      <c r="AQ23" s="8">
        <v>4</v>
      </c>
      <c r="AR23" s="8">
        <v>4</v>
      </c>
      <c r="AS23" s="10"/>
      <c r="AT23" s="52">
        <f t="shared" si="4"/>
        <v>13</v>
      </c>
      <c r="AU23" s="53"/>
      <c r="AV23" s="50"/>
      <c r="AW23" s="53"/>
      <c r="AX23" s="47"/>
      <c r="AY23" s="7"/>
      <c r="AZ23" s="47">
        <f t="shared" si="5"/>
        <v>0</v>
      </c>
      <c r="BA23" s="48"/>
      <c r="BB23" s="50">
        <f t="shared" si="6"/>
        <v>108</v>
      </c>
      <c r="BC23" s="48"/>
      <c r="BD23" s="54">
        <f t="shared" si="8"/>
        <v>0.38571428571428573</v>
      </c>
      <c r="BE23" s="55">
        <f t="shared" si="9"/>
        <v>4</v>
      </c>
    </row>
    <row r="24" spans="1:57" ht="24.6" customHeight="1" outlineLevel="1" x14ac:dyDescent="0.3">
      <c r="A24" s="41">
        <f t="shared" si="7"/>
        <v>17</v>
      </c>
      <c r="B24" s="42" t="s">
        <v>76</v>
      </c>
      <c r="C24" s="43">
        <v>2</v>
      </c>
      <c r="D24" s="44">
        <v>2</v>
      </c>
      <c r="E24" s="44">
        <v>2</v>
      </c>
      <c r="F24" s="44">
        <v>2</v>
      </c>
      <c r="G24" s="45">
        <v>2</v>
      </c>
      <c r="H24" s="45">
        <v>2</v>
      </c>
      <c r="I24" s="45">
        <v>2</v>
      </c>
      <c r="J24" s="45">
        <v>2</v>
      </c>
      <c r="K24" s="45">
        <v>2</v>
      </c>
      <c r="L24" s="46">
        <v>2</v>
      </c>
      <c r="M24" s="47">
        <f t="shared" si="2"/>
        <v>20</v>
      </c>
      <c r="N24" s="48"/>
      <c r="O24" s="45"/>
      <c r="P24" s="45"/>
      <c r="Q24" s="45">
        <v>9</v>
      </c>
      <c r="R24" s="45"/>
      <c r="S24" s="45">
        <v>7</v>
      </c>
      <c r="T24" s="45" t="s">
        <v>74</v>
      </c>
      <c r="U24" s="45" t="s">
        <v>74</v>
      </c>
      <c r="V24" s="45">
        <v>5</v>
      </c>
      <c r="W24" s="45" t="s">
        <v>74</v>
      </c>
      <c r="X24" s="45">
        <v>7</v>
      </c>
      <c r="Y24" s="45">
        <f>4+4</f>
        <v>8</v>
      </c>
      <c r="Z24" s="45">
        <v>4</v>
      </c>
      <c r="AA24" s="45">
        <v>4</v>
      </c>
      <c r="AB24" s="45">
        <v>9</v>
      </c>
      <c r="AC24" s="45">
        <f>4+6</f>
        <v>10</v>
      </c>
      <c r="AD24" s="45">
        <v>4</v>
      </c>
      <c r="AE24" s="45"/>
      <c r="AF24" s="45">
        <v>7</v>
      </c>
      <c r="AG24" s="45">
        <v>7</v>
      </c>
      <c r="AH24" s="45">
        <v>5</v>
      </c>
      <c r="AI24" s="45"/>
      <c r="AJ24" s="45"/>
      <c r="AK24" s="45">
        <v>7</v>
      </c>
      <c r="AL24" s="46">
        <f>7+9</f>
        <v>16</v>
      </c>
      <c r="AM24" s="50">
        <f t="shared" si="3"/>
        <v>109</v>
      </c>
      <c r="AN24" s="51"/>
      <c r="AO24" s="7">
        <v>2</v>
      </c>
      <c r="AP24" s="8">
        <v>2</v>
      </c>
      <c r="AQ24" s="8">
        <v>3</v>
      </c>
      <c r="AR24" s="8">
        <v>2</v>
      </c>
      <c r="AS24" s="10">
        <v>2</v>
      </c>
      <c r="AT24" s="52">
        <f t="shared" si="4"/>
        <v>11</v>
      </c>
      <c r="AU24" s="53"/>
      <c r="AV24" s="50">
        <v>4</v>
      </c>
      <c r="AW24" s="53"/>
      <c r="AX24" s="47"/>
      <c r="AY24" s="7"/>
      <c r="AZ24" s="47">
        <f t="shared" si="5"/>
        <v>0</v>
      </c>
      <c r="BA24" s="48"/>
      <c r="BB24" s="50">
        <f t="shared" si="6"/>
        <v>144</v>
      </c>
      <c r="BC24" s="48"/>
      <c r="BD24" s="54">
        <f t="shared" si="8"/>
        <v>0.51428571428571423</v>
      </c>
      <c r="BE24" s="55">
        <f t="shared" si="9"/>
        <v>5</v>
      </c>
    </row>
    <row r="25" spans="1:57" ht="24.6" customHeight="1" outlineLevel="1" x14ac:dyDescent="0.3">
      <c r="A25" s="41">
        <f t="shared" si="7"/>
        <v>18</v>
      </c>
      <c r="B25" s="42" t="s">
        <v>78</v>
      </c>
      <c r="C25" s="43">
        <v>2</v>
      </c>
      <c r="D25" s="44">
        <v>2</v>
      </c>
      <c r="E25" s="44">
        <v>2</v>
      </c>
      <c r="F25" s="44">
        <v>2</v>
      </c>
      <c r="G25" s="45">
        <v>2</v>
      </c>
      <c r="H25" s="45">
        <v>2</v>
      </c>
      <c r="I25" s="45">
        <v>2</v>
      </c>
      <c r="J25" s="45">
        <v>2</v>
      </c>
      <c r="K25" s="45">
        <v>2</v>
      </c>
      <c r="L25" s="46" t="s">
        <v>45</v>
      </c>
      <c r="M25" s="47">
        <f t="shared" si="2"/>
        <v>16</v>
      </c>
      <c r="N25" s="48"/>
      <c r="O25" s="45"/>
      <c r="P25" s="45"/>
      <c r="Q25" s="45">
        <f>9+9</f>
        <v>18</v>
      </c>
      <c r="R25" s="45">
        <f>10+10</f>
        <v>20</v>
      </c>
      <c r="S25" s="45"/>
      <c r="T25" s="45">
        <v>8</v>
      </c>
      <c r="U25" s="45"/>
      <c r="V25" s="49"/>
      <c r="W25" s="45">
        <f>7+7</f>
        <v>14</v>
      </c>
      <c r="X25" s="45"/>
      <c r="Y25" s="45">
        <v>8</v>
      </c>
      <c r="Z25" s="45">
        <v>6</v>
      </c>
      <c r="AA25" s="45"/>
      <c r="AB25" s="45"/>
      <c r="AC25" s="45">
        <f>8+7</f>
        <v>15</v>
      </c>
      <c r="AD25" s="45"/>
      <c r="AE25" s="45"/>
      <c r="AF25" s="45"/>
      <c r="AG25" s="45"/>
      <c r="AH25" s="45"/>
      <c r="AI25" s="45">
        <f>4+4+4</f>
        <v>12</v>
      </c>
      <c r="AJ25" s="45">
        <f>5+6</f>
        <v>11</v>
      </c>
      <c r="AK25" s="45"/>
      <c r="AL25" s="46"/>
      <c r="AM25" s="50">
        <f t="shared" si="3"/>
        <v>112</v>
      </c>
      <c r="AN25" s="51"/>
      <c r="AO25" s="7">
        <v>4</v>
      </c>
      <c r="AP25" s="8">
        <v>5</v>
      </c>
      <c r="AQ25" s="8">
        <v>5</v>
      </c>
      <c r="AR25" s="8">
        <v>4</v>
      </c>
      <c r="AS25" s="10">
        <v>2</v>
      </c>
      <c r="AT25" s="52">
        <f t="shared" si="4"/>
        <v>20</v>
      </c>
      <c r="AU25" s="53"/>
      <c r="AV25" s="50">
        <v>6</v>
      </c>
      <c r="AW25" s="53"/>
      <c r="AX25" s="47"/>
      <c r="AY25" s="7"/>
      <c r="AZ25" s="47">
        <f t="shared" si="5"/>
        <v>0</v>
      </c>
      <c r="BA25" s="48"/>
      <c r="BB25" s="50">
        <f t="shared" si="6"/>
        <v>154</v>
      </c>
      <c r="BC25" s="48"/>
      <c r="BD25" s="54">
        <f t="shared" si="8"/>
        <v>0.55000000000000004</v>
      </c>
      <c r="BE25" s="55">
        <f t="shared" si="9"/>
        <v>6</v>
      </c>
    </row>
    <row r="26" spans="1:57" ht="24.6" customHeight="1" outlineLevel="1" x14ac:dyDescent="0.3">
      <c r="A26" s="41">
        <f t="shared" si="7"/>
        <v>19</v>
      </c>
      <c r="B26" s="42" t="s">
        <v>81</v>
      </c>
      <c r="C26" s="43">
        <v>2</v>
      </c>
      <c r="D26" s="44">
        <v>2</v>
      </c>
      <c r="E26" s="44">
        <v>2</v>
      </c>
      <c r="F26" s="44">
        <v>2</v>
      </c>
      <c r="G26" s="45">
        <v>2</v>
      </c>
      <c r="H26" s="45">
        <v>2</v>
      </c>
      <c r="I26" s="45" t="s">
        <v>89</v>
      </c>
      <c r="J26" s="45">
        <v>2</v>
      </c>
      <c r="K26" s="45">
        <v>2</v>
      </c>
      <c r="L26" s="46">
        <v>2</v>
      </c>
      <c r="M26" s="47">
        <f t="shared" si="2"/>
        <v>18</v>
      </c>
      <c r="N26" s="48"/>
      <c r="O26" s="45" t="s">
        <v>89</v>
      </c>
      <c r="P26" s="45" t="s">
        <v>89</v>
      </c>
      <c r="Q26" s="45" t="s">
        <v>89</v>
      </c>
      <c r="R26" s="45" t="s">
        <v>89</v>
      </c>
      <c r="S26" s="45"/>
      <c r="T26" s="45" t="s">
        <v>45</v>
      </c>
      <c r="U26" s="45" t="s">
        <v>45</v>
      </c>
      <c r="V26" s="49">
        <f>4+4+6</f>
        <v>14</v>
      </c>
      <c r="W26" s="45">
        <f>4+6</f>
        <v>10</v>
      </c>
      <c r="X26" s="45" t="s">
        <v>45</v>
      </c>
      <c r="Y26" s="45" t="s">
        <v>45</v>
      </c>
      <c r="Z26" s="45" t="s">
        <v>45</v>
      </c>
      <c r="AA26" s="45" t="s">
        <v>45</v>
      </c>
      <c r="AB26" s="45"/>
      <c r="AC26" s="45">
        <f>4+4+4+4</f>
        <v>16</v>
      </c>
      <c r="AD26" s="45" t="s">
        <v>45</v>
      </c>
      <c r="AE26" s="45"/>
      <c r="AF26" s="45">
        <f>4+5+6</f>
        <v>15</v>
      </c>
      <c r="AG26" s="45" t="s">
        <v>45</v>
      </c>
      <c r="AH26" s="45" t="s">
        <v>45</v>
      </c>
      <c r="AI26" s="45">
        <f>4+4</f>
        <v>8</v>
      </c>
      <c r="AJ26" s="45">
        <v>4</v>
      </c>
      <c r="AK26" s="45">
        <v>4</v>
      </c>
      <c r="AL26" s="46"/>
      <c r="AM26" s="50">
        <f t="shared" si="3"/>
        <v>53</v>
      </c>
      <c r="AN26" s="51"/>
      <c r="AO26" s="7">
        <v>4</v>
      </c>
      <c r="AP26" s="8"/>
      <c r="AQ26" s="8">
        <v>2</v>
      </c>
      <c r="AR26" s="8"/>
      <c r="AS26" s="10">
        <v>1</v>
      </c>
      <c r="AT26" s="52">
        <f t="shared" si="4"/>
        <v>7</v>
      </c>
      <c r="AU26" s="53"/>
      <c r="AV26" s="50"/>
      <c r="AW26" s="53"/>
      <c r="AX26" s="47"/>
      <c r="AY26" s="7"/>
      <c r="AZ26" s="47">
        <f t="shared" si="5"/>
        <v>0</v>
      </c>
      <c r="BA26" s="48"/>
      <c r="BB26" s="50">
        <f t="shared" si="6"/>
        <v>78</v>
      </c>
      <c r="BC26" s="48"/>
      <c r="BD26" s="54">
        <f t="shared" si="8"/>
        <v>0.27857142857142858</v>
      </c>
      <c r="BE26" s="55">
        <f t="shared" si="9"/>
        <v>3</v>
      </c>
    </row>
    <row r="27" spans="1:57" ht="24.6" customHeight="1" outlineLevel="1" x14ac:dyDescent="0.3">
      <c r="A27" s="41">
        <f t="shared" si="7"/>
        <v>20</v>
      </c>
      <c r="B27" s="42" t="s">
        <v>84</v>
      </c>
      <c r="C27" s="43">
        <v>2</v>
      </c>
      <c r="D27" s="44">
        <v>2</v>
      </c>
      <c r="E27" s="44">
        <v>2</v>
      </c>
      <c r="F27" s="44">
        <v>2</v>
      </c>
      <c r="G27" s="45">
        <v>2</v>
      </c>
      <c r="H27" s="45">
        <v>2</v>
      </c>
      <c r="I27" s="45">
        <v>2</v>
      </c>
      <c r="J27" s="45">
        <v>2</v>
      </c>
      <c r="K27" s="45">
        <v>2</v>
      </c>
      <c r="L27" s="46">
        <v>2</v>
      </c>
      <c r="M27" s="47">
        <f t="shared" si="2"/>
        <v>20</v>
      </c>
      <c r="N27" s="48"/>
      <c r="O27" s="45"/>
      <c r="P27" s="45">
        <v>10</v>
      </c>
      <c r="Q27" s="45">
        <v>10</v>
      </c>
      <c r="R27" s="45">
        <v>10</v>
      </c>
      <c r="S27" s="45">
        <v>9</v>
      </c>
      <c r="T27" s="45">
        <v>9</v>
      </c>
      <c r="U27" s="45"/>
      <c r="V27" s="45">
        <f>8+8</f>
        <v>16</v>
      </c>
      <c r="W27" s="45">
        <f>10+10</f>
        <v>20</v>
      </c>
      <c r="X27" s="45"/>
      <c r="Y27" s="45">
        <v>10</v>
      </c>
      <c r="Z27" s="45">
        <v>10</v>
      </c>
      <c r="AA27" s="45">
        <v>10</v>
      </c>
      <c r="AB27" s="45" t="s">
        <v>54</v>
      </c>
      <c r="AC27" s="45">
        <v>10</v>
      </c>
      <c r="AD27" s="45">
        <v>10</v>
      </c>
      <c r="AE27" s="45">
        <v>10</v>
      </c>
      <c r="AF27" s="45"/>
      <c r="AG27" s="45"/>
      <c r="AH27" s="45"/>
      <c r="AI27" s="45">
        <v>9</v>
      </c>
      <c r="AJ27" s="45">
        <v>10</v>
      </c>
      <c r="AK27" s="45">
        <v>10</v>
      </c>
      <c r="AL27" s="46"/>
      <c r="AM27" s="50">
        <f t="shared" si="3"/>
        <v>173</v>
      </c>
      <c r="AN27" s="51"/>
      <c r="AO27" s="7">
        <v>7</v>
      </c>
      <c r="AP27" s="8">
        <v>4</v>
      </c>
      <c r="AQ27" s="8">
        <v>6</v>
      </c>
      <c r="AR27" s="8">
        <v>3</v>
      </c>
      <c r="AS27" s="10">
        <v>4</v>
      </c>
      <c r="AT27" s="52">
        <f t="shared" si="4"/>
        <v>24</v>
      </c>
      <c r="AU27" s="53"/>
      <c r="AV27" s="50">
        <v>6</v>
      </c>
      <c r="AW27" s="53"/>
      <c r="AX27" s="47"/>
      <c r="AY27" s="7"/>
      <c r="AZ27" s="47">
        <f t="shared" si="5"/>
        <v>0</v>
      </c>
      <c r="BA27" s="48"/>
      <c r="BB27" s="50">
        <f t="shared" si="6"/>
        <v>223</v>
      </c>
      <c r="BC27" s="48"/>
      <c r="BD27" s="54">
        <f t="shared" si="8"/>
        <v>0.79642857142857137</v>
      </c>
      <c r="BE27" s="55">
        <f t="shared" si="9"/>
        <v>8</v>
      </c>
    </row>
    <row r="28" spans="1:57" ht="24.6" customHeight="1" outlineLevel="1" x14ac:dyDescent="0.3">
      <c r="A28" s="41">
        <f t="shared" si="7"/>
        <v>21</v>
      </c>
      <c r="B28" s="42" t="s">
        <v>86</v>
      </c>
      <c r="C28" s="43">
        <v>2</v>
      </c>
      <c r="D28" s="44">
        <v>2</v>
      </c>
      <c r="E28" s="44">
        <v>2</v>
      </c>
      <c r="F28" s="44">
        <v>2</v>
      </c>
      <c r="G28" s="45">
        <v>2</v>
      </c>
      <c r="H28" s="45">
        <v>2</v>
      </c>
      <c r="I28" s="45" t="s">
        <v>45</v>
      </c>
      <c r="J28" s="45" t="s">
        <v>45</v>
      </c>
      <c r="K28" s="45" t="s">
        <v>45</v>
      </c>
      <c r="L28" s="46">
        <v>2</v>
      </c>
      <c r="M28" s="47">
        <f t="shared" si="2"/>
        <v>8</v>
      </c>
      <c r="N28" s="48"/>
      <c r="O28" s="45" t="s">
        <v>45</v>
      </c>
      <c r="P28" s="45" t="s">
        <v>45</v>
      </c>
      <c r="Q28" s="45" t="s">
        <v>45</v>
      </c>
      <c r="R28" s="45" t="s">
        <v>45</v>
      </c>
      <c r="S28" s="45" t="s">
        <v>45</v>
      </c>
      <c r="T28" s="45" t="s">
        <v>45</v>
      </c>
      <c r="U28" s="45" t="s">
        <v>45</v>
      </c>
      <c r="V28" s="49" t="s">
        <v>45</v>
      </c>
      <c r="W28" s="45" t="s">
        <v>45</v>
      </c>
      <c r="X28" s="45"/>
      <c r="Y28" s="45" t="s">
        <v>45</v>
      </c>
      <c r="Z28" s="45" t="s">
        <v>45</v>
      </c>
      <c r="AA28" s="45"/>
      <c r="AB28" s="45">
        <f>4+4+4+4+4+5</f>
        <v>25</v>
      </c>
      <c r="AC28" s="45">
        <f>4+4</f>
        <v>8</v>
      </c>
      <c r="AD28" s="45" t="s">
        <v>45</v>
      </c>
      <c r="AE28" s="45" t="s">
        <v>45</v>
      </c>
      <c r="AF28" s="45" t="s">
        <v>45</v>
      </c>
      <c r="AG28" s="45" t="s">
        <v>45</v>
      </c>
      <c r="AH28" s="45" t="s">
        <v>45</v>
      </c>
      <c r="AI28" s="45">
        <f>4+4</f>
        <v>8</v>
      </c>
      <c r="AJ28" s="45">
        <f>4+4</f>
        <v>8</v>
      </c>
      <c r="AK28" s="45">
        <f>4+4+4+4</f>
        <v>16</v>
      </c>
      <c r="AL28" s="46"/>
      <c r="AM28" s="50">
        <f t="shared" si="3"/>
        <v>33</v>
      </c>
      <c r="AN28" s="51"/>
      <c r="AO28" s="7">
        <v>2</v>
      </c>
      <c r="AP28" s="8"/>
      <c r="AQ28" s="8"/>
      <c r="AR28" s="8">
        <v>3</v>
      </c>
      <c r="AS28" s="10"/>
      <c r="AT28" s="52">
        <f t="shared" si="4"/>
        <v>5</v>
      </c>
      <c r="AU28" s="53"/>
      <c r="AV28" s="50">
        <v>8</v>
      </c>
      <c r="AW28" s="53"/>
      <c r="AX28" s="47"/>
      <c r="AY28" s="7"/>
      <c r="AZ28" s="47">
        <f t="shared" si="5"/>
        <v>0</v>
      </c>
      <c r="BA28" s="48"/>
      <c r="BB28" s="50">
        <f t="shared" si="6"/>
        <v>54</v>
      </c>
      <c r="BC28" s="48"/>
      <c r="BD28" s="54">
        <f t="shared" si="8"/>
        <v>0.19285714285714287</v>
      </c>
      <c r="BE28" s="55">
        <f t="shared" si="9"/>
        <v>2</v>
      </c>
    </row>
    <row r="29" spans="1:57" ht="24.6" customHeight="1" outlineLevel="1" x14ac:dyDescent="0.3">
      <c r="A29" s="57">
        <f>A28+1</f>
        <v>22</v>
      </c>
      <c r="B29" s="42" t="s">
        <v>93</v>
      </c>
      <c r="C29" s="58">
        <v>2</v>
      </c>
      <c r="D29" s="59" t="s">
        <v>45</v>
      </c>
      <c r="E29" s="59">
        <v>2</v>
      </c>
      <c r="F29" s="59">
        <v>2</v>
      </c>
      <c r="G29" s="60">
        <v>2</v>
      </c>
      <c r="H29" s="60" t="s">
        <v>45</v>
      </c>
      <c r="I29" s="60">
        <v>2</v>
      </c>
      <c r="J29" s="60" t="s">
        <v>45</v>
      </c>
      <c r="K29" s="60" t="s">
        <v>45</v>
      </c>
      <c r="L29" s="17">
        <v>2</v>
      </c>
      <c r="M29" s="47">
        <f t="shared" si="2"/>
        <v>4</v>
      </c>
      <c r="N29" s="48"/>
      <c r="O29" s="45" t="s">
        <v>45</v>
      </c>
      <c r="P29" s="45">
        <v>6</v>
      </c>
      <c r="Q29" s="45"/>
      <c r="R29" s="45" t="s">
        <v>45</v>
      </c>
      <c r="S29" s="45">
        <v>5</v>
      </c>
      <c r="T29" s="45" t="s">
        <v>45</v>
      </c>
      <c r="U29" s="45"/>
      <c r="V29" s="49" t="s">
        <v>45</v>
      </c>
      <c r="W29" s="45">
        <v>6</v>
      </c>
      <c r="X29" s="45"/>
      <c r="Y29" s="45"/>
      <c r="Z29" s="45"/>
      <c r="AA29" s="45"/>
      <c r="AB29" s="45" t="s">
        <v>45</v>
      </c>
      <c r="AC29" s="45" t="s">
        <v>45</v>
      </c>
      <c r="AD29" s="45" t="s">
        <v>45</v>
      </c>
      <c r="AE29" s="45">
        <f>4+4</f>
        <v>8</v>
      </c>
      <c r="AF29" s="45"/>
      <c r="AG29" s="45"/>
      <c r="AH29" s="45">
        <v>4</v>
      </c>
      <c r="AI29" s="45"/>
      <c r="AJ29" s="45"/>
      <c r="AK29" s="45"/>
      <c r="AL29" s="46"/>
      <c r="AM29" s="50">
        <f t="shared" si="3"/>
        <v>15</v>
      </c>
      <c r="AN29" s="51"/>
      <c r="AO29" s="7">
        <v>1</v>
      </c>
      <c r="AP29" s="8"/>
      <c r="AQ29" s="8"/>
      <c r="AR29" s="8"/>
      <c r="AS29" s="10">
        <v>1</v>
      </c>
      <c r="AT29" s="52">
        <f t="shared" si="4"/>
        <v>2</v>
      </c>
      <c r="AU29" s="53"/>
      <c r="AV29" s="50"/>
      <c r="AW29" s="53"/>
      <c r="AX29" s="47"/>
      <c r="AY29" s="7"/>
      <c r="AZ29" s="47">
        <f t="shared" si="5"/>
        <v>0</v>
      </c>
      <c r="BA29" s="48"/>
      <c r="BB29" s="50">
        <f t="shared" si="6"/>
        <v>21</v>
      </c>
      <c r="BC29" s="48"/>
      <c r="BD29" s="54">
        <f t="shared" si="8"/>
        <v>7.4999999999999997E-2</v>
      </c>
      <c r="BE29" s="55">
        <f>ROUND(BD29*10,0)</f>
        <v>1</v>
      </c>
    </row>
    <row r="30" spans="1:57" ht="24.6" customHeight="1" outlineLevel="1" thickBot="1" x14ac:dyDescent="0.35">
      <c r="A30" s="61">
        <v>24</v>
      </c>
      <c r="B30" s="62" t="s">
        <v>95</v>
      </c>
      <c r="C30" s="63">
        <v>2</v>
      </c>
      <c r="D30" s="64" t="s">
        <v>45</v>
      </c>
      <c r="E30" s="64" t="s">
        <v>45</v>
      </c>
      <c r="F30" s="64" t="s">
        <v>45</v>
      </c>
      <c r="G30" s="65">
        <v>2</v>
      </c>
      <c r="H30" s="65">
        <v>2</v>
      </c>
      <c r="I30" s="65" t="s">
        <v>45</v>
      </c>
      <c r="J30" s="65" t="s">
        <v>45</v>
      </c>
      <c r="K30" s="65">
        <v>2</v>
      </c>
      <c r="L30" s="66" t="s">
        <v>45</v>
      </c>
      <c r="M30" s="67">
        <f t="shared" si="2"/>
        <v>-4</v>
      </c>
      <c r="N30" s="68"/>
      <c r="O30" s="65"/>
      <c r="P30" s="65">
        <v>6</v>
      </c>
      <c r="Q30" s="65">
        <v>5</v>
      </c>
      <c r="R30" s="65"/>
      <c r="S30" s="65" t="s">
        <v>45</v>
      </c>
      <c r="T30" s="65"/>
      <c r="U30" s="65" t="s">
        <v>45</v>
      </c>
      <c r="V30" s="65" t="s">
        <v>45</v>
      </c>
      <c r="W30" s="65"/>
      <c r="X30" s="65" t="s">
        <v>45</v>
      </c>
      <c r="Y30" s="65" t="s">
        <v>45</v>
      </c>
      <c r="Z30" s="65" t="s">
        <v>45</v>
      </c>
      <c r="AA30" s="65"/>
      <c r="AB30" s="65"/>
      <c r="AC30" s="65">
        <v>4</v>
      </c>
      <c r="AD30" s="65"/>
      <c r="AE30" s="65"/>
      <c r="AF30" s="65"/>
      <c r="AG30" s="65"/>
      <c r="AH30" s="65" t="s">
        <v>45</v>
      </c>
      <c r="AI30" s="65">
        <v>4</v>
      </c>
      <c r="AJ30" s="65">
        <v>4</v>
      </c>
      <c r="AK30" s="65" t="s">
        <v>45</v>
      </c>
      <c r="AL30" s="66"/>
      <c r="AM30" s="69">
        <f t="shared" si="3"/>
        <v>7</v>
      </c>
      <c r="AN30" s="70"/>
      <c r="AO30" s="71"/>
      <c r="AP30" s="72"/>
      <c r="AQ30" s="72"/>
      <c r="AR30" s="72">
        <v>2</v>
      </c>
      <c r="AS30" s="73"/>
      <c r="AT30" s="74">
        <f t="shared" si="4"/>
        <v>2</v>
      </c>
      <c r="AU30" s="75"/>
      <c r="AV30" s="69"/>
      <c r="AW30" s="75"/>
      <c r="AX30" s="67"/>
      <c r="AY30" s="71"/>
      <c r="AZ30" s="67">
        <f t="shared" si="5"/>
        <v>0</v>
      </c>
      <c r="BA30" s="68"/>
      <c r="BB30" s="69">
        <f t="shared" si="6"/>
        <v>5</v>
      </c>
      <c r="BC30" s="68"/>
      <c r="BD30" s="76">
        <f t="shared" si="8"/>
        <v>1.7857142857142856E-2</v>
      </c>
      <c r="BE30" s="77">
        <f t="shared" si="9"/>
        <v>0</v>
      </c>
    </row>
    <row r="31" spans="1:57" ht="24.6" customHeight="1" thickBot="1" x14ac:dyDescent="0.45">
      <c r="B31" s="56" t="s">
        <v>2</v>
      </c>
      <c r="C31">
        <f t="shared" ref="C31:L31" si="10">COUNTIF(C8:C30,"н")</f>
        <v>1</v>
      </c>
      <c r="D31">
        <f t="shared" si="10"/>
        <v>3</v>
      </c>
      <c r="E31">
        <f t="shared" si="10"/>
        <v>1</v>
      </c>
      <c r="F31">
        <f t="shared" si="10"/>
        <v>3</v>
      </c>
      <c r="G31">
        <f t="shared" si="10"/>
        <v>1</v>
      </c>
      <c r="H31">
        <f t="shared" si="10"/>
        <v>1</v>
      </c>
      <c r="I31">
        <f t="shared" si="10"/>
        <v>2</v>
      </c>
      <c r="J31">
        <f t="shared" si="10"/>
        <v>4</v>
      </c>
      <c r="K31">
        <f t="shared" si="10"/>
        <v>2</v>
      </c>
      <c r="L31">
        <f t="shared" si="10"/>
        <v>6</v>
      </c>
    </row>
    <row r="32" spans="1:57" ht="24" customHeight="1" outlineLevel="2" thickBot="1" x14ac:dyDescent="0.35">
      <c r="A32" s="113" t="s">
        <v>96</v>
      </c>
      <c r="B32" s="114"/>
      <c r="C32" s="119"/>
      <c r="D32" s="109"/>
      <c r="E32" s="109"/>
      <c r="F32" s="109"/>
      <c r="G32" s="109"/>
      <c r="H32" s="109"/>
      <c r="I32" s="109"/>
      <c r="J32" s="109"/>
      <c r="K32" s="109"/>
      <c r="L32" s="120"/>
      <c r="M32" s="104" t="s">
        <v>3</v>
      </c>
      <c r="N32" s="99"/>
      <c r="O32" s="121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3"/>
      <c r="AM32" s="105" t="s">
        <v>4</v>
      </c>
      <c r="AN32" s="99"/>
      <c r="AO32" s="108" t="s">
        <v>5</v>
      </c>
      <c r="AP32" s="109"/>
      <c r="AQ32" s="109"/>
      <c r="AR32" s="109"/>
      <c r="AS32" s="109"/>
      <c r="AT32" s="104" t="s">
        <v>6</v>
      </c>
      <c r="AU32" s="99"/>
      <c r="AV32" s="110" t="s">
        <v>7</v>
      </c>
      <c r="AW32" s="99"/>
      <c r="AX32" s="102" t="s">
        <v>8</v>
      </c>
      <c r="AY32" s="103"/>
      <c r="AZ32" s="104" t="s">
        <v>9</v>
      </c>
      <c r="BA32" s="99"/>
      <c r="BB32" s="104" t="s">
        <v>10</v>
      </c>
      <c r="BC32" s="99"/>
      <c r="BD32" s="89" t="s">
        <v>97</v>
      </c>
      <c r="BE32" s="92" t="s">
        <v>12</v>
      </c>
    </row>
    <row r="33" spans="1:57" ht="24" customHeight="1" outlineLevel="2" x14ac:dyDescent="0.3">
      <c r="A33" s="115"/>
      <c r="B33" s="116"/>
      <c r="C33" s="43">
        <v>1</v>
      </c>
      <c r="D33" s="44">
        <v>2</v>
      </c>
      <c r="E33" s="44">
        <v>3</v>
      </c>
      <c r="F33" s="44">
        <v>4</v>
      </c>
      <c r="G33" s="45">
        <v>5</v>
      </c>
      <c r="H33" s="45">
        <v>6</v>
      </c>
      <c r="I33" s="45">
        <v>7</v>
      </c>
      <c r="J33" s="45">
        <v>8</v>
      </c>
      <c r="K33" s="45">
        <v>9</v>
      </c>
      <c r="L33" s="46">
        <v>10</v>
      </c>
      <c r="M33" s="95"/>
      <c r="N33" s="100"/>
      <c r="O33" s="7">
        <v>1</v>
      </c>
      <c r="P33" s="8">
        <v>2</v>
      </c>
      <c r="Q33" s="8">
        <v>3</v>
      </c>
      <c r="R33" s="8">
        <v>4</v>
      </c>
      <c r="S33" s="8">
        <v>5</v>
      </c>
      <c r="T33" s="8">
        <v>6</v>
      </c>
      <c r="U33" s="8">
        <v>7</v>
      </c>
      <c r="V33" s="9">
        <v>8</v>
      </c>
      <c r="W33" s="8">
        <v>9</v>
      </c>
      <c r="X33" s="8">
        <v>10</v>
      </c>
      <c r="Y33" s="8">
        <v>11</v>
      </c>
      <c r="Z33" s="8">
        <v>12</v>
      </c>
      <c r="AA33" s="8">
        <v>13</v>
      </c>
      <c r="AB33" s="8">
        <v>14</v>
      </c>
      <c r="AC33" s="8">
        <v>15</v>
      </c>
      <c r="AD33" s="8">
        <v>16</v>
      </c>
      <c r="AE33" s="8">
        <v>17</v>
      </c>
      <c r="AF33" s="8">
        <v>18</v>
      </c>
      <c r="AG33" s="8">
        <v>19</v>
      </c>
      <c r="AH33" s="8">
        <v>20</v>
      </c>
      <c r="AI33" s="8">
        <v>21</v>
      </c>
      <c r="AJ33" s="8">
        <v>22</v>
      </c>
      <c r="AK33" s="8">
        <v>23</v>
      </c>
      <c r="AL33" s="10">
        <v>24</v>
      </c>
      <c r="AM33" s="106"/>
      <c r="AN33" s="100"/>
      <c r="AO33" s="78">
        <v>1</v>
      </c>
      <c r="AP33" s="8">
        <v>2</v>
      </c>
      <c r="AQ33" s="78">
        <v>3</v>
      </c>
      <c r="AR33" s="8">
        <v>4</v>
      </c>
      <c r="AS33" s="8">
        <v>5</v>
      </c>
      <c r="AT33" s="95"/>
      <c r="AU33" s="100"/>
      <c r="AV33" s="111"/>
      <c r="AW33" s="100"/>
      <c r="AX33" s="95"/>
      <c r="AY33" s="95"/>
      <c r="AZ33" s="95"/>
      <c r="BA33" s="100"/>
      <c r="BB33" s="95"/>
      <c r="BC33" s="100"/>
      <c r="BD33" s="90"/>
      <c r="BE33" s="93"/>
    </row>
    <row r="34" spans="1:57" ht="24" customHeight="1" outlineLevel="2" x14ac:dyDescent="0.3">
      <c r="A34" s="115"/>
      <c r="B34" s="116"/>
      <c r="C34" s="14">
        <v>44078</v>
      </c>
      <c r="D34" s="15">
        <v>44084</v>
      </c>
      <c r="E34" s="15">
        <f>C34+7</f>
        <v>44085</v>
      </c>
      <c r="F34" s="15">
        <f>D34+7</f>
        <v>44091</v>
      </c>
      <c r="G34" s="15">
        <f>E34+7</f>
        <v>44092</v>
      </c>
      <c r="H34" s="15">
        <v>44097</v>
      </c>
      <c r="I34" s="16">
        <f>H34+7</f>
        <v>44104</v>
      </c>
      <c r="J34" s="16">
        <f>I34+7</f>
        <v>44111</v>
      </c>
      <c r="K34" s="16">
        <f>J34+7</f>
        <v>44118</v>
      </c>
      <c r="L34" s="16">
        <f>K34+7</f>
        <v>44125</v>
      </c>
      <c r="M34" s="95"/>
      <c r="N34" s="100"/>
      <c r="O34" s="18">
        <v>44098</v>
      </c>
      <c r="P34" s="19">
        <f>O34+1</f>
        <v>44099</v>
      </c>
      <c r="Q34" s="19">
        <f t="shared" ref="Q34:X34" si="11">O34+7</f>
        <v>44105</v>
      </c>
      <c r="R34" s="19">
        <f t="shared" si="11"/>
        <v>44106</v>
      </c>
      <c r="S34" s="19">
        <f t="shared" si="11"/>
        <v>44112</v>
      </c>
      <c r="T34" s="19">
        <f t="shared" si="11"/>
        <v>44113</v>
      </c>
      <c r="U34" s="19">
        <f t="shared" si="11"/>
        <v>44119</v>
      </c>
      <c r="V34" s="19">
        <f t="shared" si="11"/>
        <v>44120</v>
      </c>
      <c r="W34" s="19">
        <f t="shared" si="11"/>
        <v>44126</v>
      </c>
      <c r="X34" s="19">
        <f t="shared" si="11"/>
        <v>44127</v>
      </c>
      <c r="Y34" s="19">
        <f>W34+14</f>
        <v>44140</v>
      </c>
      <c r="Z34" s="19">
        <f>X34+14</f>
        <v>44141</v>
      </c>
      <c r="AA34" s="19">
        <f>Y34+7</f>
        <v>44147</v>
      </c>
      <c r="AB34" s="19">
        <f>Z34+7</f>
        <v>44148</v>
      </c>
      <c r="AC34" s="19">
        <f>AA34+7</f>
        <v>44154</v>
      </c>
      <c r="AD34" s="19">
        <f>AC34+1</f>
        <v>44155</v>
      </c>
      <c r="AE34" s="19">
        <v>44161</v>
      </c>
      <c r="AF34" s="19">
        <f>AE34+1</f>
        <v>44162</v>
      </c>
      <c r="AG34" s="19">
        <f>AE34+7</f>
        <v>44168</v>
      </c>
      <c r="AH34" s="19">
        <f>AF34+7</f>
        <v>44169</v>
      </c>
      <c r="AI34" s="19">
        <f>AG34+7</f>
        <v>44175</v>
      </c>
      <c r="AJ34" s="19">
        <f>AH34+7</f>
        <v>44176</v>
      </c>
      <c r="AK34" s="19">
        <f>AI34+7</f>
        <v>44182</v>
      </c>
      <c r="AL34" s="88">
        <f>AK34+1</f>
        <v>44183</v>
      </c>
      <c r="AM34" s="106"/>
      <c r="AN34" s="100"/>
      <c r="AO34" s="20" t="s">
        <v>15</v>
      </c>
      <c r="AP34" s="21" t="s">
        <v>16</v>
      </c>
      <c r="AQ34" s="20" t="s">
        <v>17</v>
      </c>
      <c r="AR34" s="79" t="s">
        <v>21</v>
      </c>
      <c r="AS34" s="79"/>
      <c r="AT34" s="95"/>
      <c r="AU34" s="100"/>
      <c r="AV34" s="111"/>
      <c r="AW34" s="100"/>
      <c r="AX34" s="95"/>
      <c r="AY34" s="95"/>
      <c r="AZ34" s="95"/>
      <c r="BA34" s="100"/>
      <c r="BB34" s="95"/>
      <c r="BC34" s="100"/>
      <c r="BD34" s="90"/>
      <c r="BE34" s="93"/>
    </row>
    <row r="35" spans="1:57" s="22" customFormat="1" ht="24" customHeight="1" outlineLevel="2" thickBot="1" x14ac:dyDescent="0.25">
      <c r="A35" s="117"/>
      <c r="B35" s="118"/>
      <c r="C35" s="23" t="s">
        <v>18</v>
      </c>
      <c r="D35" s="87" t="s">
        <v>15</v>
      </c>
      <c r="E35" s="87" t="s">
        <v>19</v>
      </c>
      <c r="F35" s="87" t="s">
        <v>20</v>
      </c>
      <c r="G35" s="24" t="s">
        <v>17</v>
      </c>
      <c r="H35" s="24" t="s">
        <v>21</v>
      </c>
      <c r="I35" s="24" t="s">
        <v>22</v>
      </c>
      <c r="J35" s="24" t="s">
        <v>22</v>
      </c>
      <c r="K35" s="24" t="s">
        <v>23</v>
      </c>
      <c r="L35" s="25" t="s">
        <v>24</v>
      </c>
      <c r="M35" s="96"/>
      <c r="N35" s="101"/>
      <c r="O35" s="23" t="s">
        <v>25</v>
      </c>
      <c r="P35" s="97" t="s">
        <v>26</v>
      </c>
      <c r="Q35" s="98"/>
      <c r="R35" s="24" t="s">
        <v>27</v>
      </c>
      <c r="S35" s="24" t="s">
        <v>28</v>
      </c>
      <c r="T35" s="24" t="s">
        <v>29</v>
      </c>
      <c r="U35" s="24" t="s">
        <v>30</v>
      </c>
      <c r="V35" s="26" t="s">
        <v>31</v>
      </c>
      <c r="W35" s="24" t="s">
        <v>32</v>
      </c>
      <c r="X35" s="24" t="s">
        <v>33</v>
      </c>
      <c r="Y35" s="97" t="s">
        <v>34</v>
      </c>
      <c r="Z35" s="98"/>
      <c r="AA35" s="24" t="s">
        <v>35</v>
      </c>
      <c r="AB35" s="97" t="s">
        <v>36</v>
      </c>
      <c r="AC35" s="98"/>
      <c r="AD35" s="24" t="s">
        <v>37</v>
      </c>
      <c r="AE35" s="24" t="s">
        <v>38</v>
      </c>
      <c r="AF35" s="97" t="s">
        <v>39</v>
      </c>
      <c r="AG35" s="98"/>
      <c r="AH35" s="24" t="s">
        <v>40</v>
      </c>
      <c r="AI35" s="97" t="s">
        <v>41</v>
      </c>
      <c r="AJ35" s="98"/>
      <c r="AK35" s="24" t="s">
        <v>42</v>
      </c>
      <c r="AL35" s="27" t="s">
        <v>43</v>
      </c>
      <c r="AM35" s="107"/>
      <c r="AN35" s="101"/>
      <c r="AO35" s="80">
        <v>1</v>
      </c>
      <c r="AP35" s="29">
        <v>2</v>
      </c>
      <c r="AQ35" s="80">
        <v>3</v>
      </c>
      <c r="AR35" s="29">
        <v>4</v>
      </c>
      <c r="AS35" s="29">
        <v>5</v>
      </c>
      <c r="AT35" s="96"/>
      <c r="AU35" s="101"/>
      <c r="AV35" s="112"/>
      <c r="AW35" s="101"/>
      <c r="AX35" s="96"/>
      <c r="AY35" s="96"/>
      <c r="AZ35" s="96"/>
      <c r="BA35" s="101"/>
      <c r="BB35" s="96"/>
      <c r="BC35" s="101"/>
      <c r="BD35" s="91"/>
      <c r="BE35" s="94"/>
    </row>
    <row r="36" spans="1:57" ht="24" customHeight="1" outlineLevel="2" x14ac:dyDescent="0.3">
      <c r="A36" s="31">
        <v>1</v>
      </c>
      <c r="B36" s="32" t="s">
        <v>46</v>
      </c>
      <c r="C36" s="3">
        <v>2</v>
      </c>
      <c r="D36" s="5" t="s">
        <v>45</v>
      </c>
      <c r="E36" s="5" t="s">
        <v>45</v>
      </c>
      <c r="F36" s="5">
        <v>2</v>
      </c>
      <c r="G36" s="5" t="s">
        <v>45</v>
      </c>
      <c r="H36" s="5" t="s">
        <v>45</v>
      </c>
      <c r="I36" s="5" t="s">
        <v>45</v>
      </c>
      <c r="J36" s="5" t="s">
        <v>48</v>
      </c>
      <c r="K36" s="5">
        <v>2</v>
      </c>
      <c r="L36" s="6" t="s">
        <v>45</v>
      </c>
      <c r="M36" s="33">
        <f t="shared" ref="M36:M57" si="12">SUM(C36:L36)-2*COUNTIF(C36:L36,"н")</f>
        <v>-6</v>
      </c>
      <c r="N36" s="34"/>
      <c r="O36" s="5" t="s">
        <v>45</v>
      </c>
      <c r="P36" s="5"/>
      <c r="Q36" s="5" t="s">
        <v>48</v>
      </c>
      <c r="R36" s="5" t="s">
        <v>48</v>
      </c>
      <c r="S36" s="5" t="s">
        <v>48</v>
      </c>
      <c r="T36" s="5" t="s">
        <v>48</v>
      </c>
      <c r="U36" s="5">
        <v>9</v>
      </c>
      <c r="V36" s="81"/>
      <c r="W36" s="5"/>
      <c r="X36" s="5">
        <v>10</v>
      </c>
      <c r="Y36" s="5">
        <v>7</v>
      </c>
      <c r="Z36" s="5">
        <f>4+10</f>
        <v>14</v>
      </c>
      <c r="AA36" s="5" t="s">
        <v>45</v>
      </c>
      <c r="AB36" s="5"/>
      <c r="AC36" s="5">
        <f>4+4</f>
        <v>8</v>
      </c>
      <c r="AD36" s="5">
        <f>4+4+6+4+4</f>
        <v>22</v>
      </c>
      <c r="AE36" s="5" t="s">
        <v>45</v>
      </c>
      <c r="AF36" s="5" t="s">
        <v>45</v>
      </c>
      <c r="AG36" s="5" t="s">
        <v>45</v>
      </c>
      <c r="AH36" s="5" t="s">
        <v>45</v>
      </c>
      <c r="AI36" s="5" t="s">
        <v>45</v>
      </c>
      <c r="AJ36" s="5" t="s">
        <v>45</v>
      </c>
      <c r="AK36" s="5" t="s">
        <v>45</v>
      </c>
      <c r="AL36" s="6" t="s">
        <v>45</v>
      </c>
      <c r="AM36" s="35">
        <f t="shared" ref="AM36:AM57" si="13">SUM(O36:AL36)-2*COUNTIF(O36:AL36,"н")</f>
        <v>50</v>
      </c>
      <c r="AN36" s="34"/>
      <c r="AO36" s="82">
        <v>4</v>
      </c>
      <c r="AP36" s="12"/>
      <c r="AQ36" s="82">
        <v>5</v>
      </c>
      <c r="AR36" s="12">
        <v>4</v>
      </c>
      <c r="AS36" s="12"/>
      <c r="AT36" s="33">
        <f t="shared" ref="AT36:AT57" si="14">SUM(AO36:AS36)</f>
        <v>13</v>
      </c>
      <c r="AU36" s="38"/>
      <c r="AV36" s="35"/>
      <c r="AW36" s="38"/>
      <c r="AX36" s="33"/>
      <c r="AY36" s="11"/>
      <c r="AZ36" s="33">
        <f t="shared" ref="AZ36:AZ57" si="15">SUM(AX36:AY36)</f>
        <v>0</v>
      </c>
      <c r="BA36" s="34"/>
      <c r="BB36" s="35">
        <f t="shared" ref="BB36:BB57" si="16">M36+AM36+AT36+AZ36+AV36</f>
        <v>57</v>
      </c>
      <c r="BC36" s="34"/>
      <c r="BD36" s="39">
        <f t="shared" ref="BD36:BD57" si="17">IF(BB36&lt;0,0,BB36/$BI$3)</f>
        <v>0.20357142857142857</v>
      </c>
      <c r="BE36" s="40">
        <f>ROUND(BD36*10,0)</f>
        <v>2</v>
      </c>
    </row>
    <row r="37" spans="1:57" ht="24" customHeight="1" outlineLevel="2" x14ac:dyDescent="0.3">
      <c r="A37" s="41">
        <f t="shared" ref="A37:A56" si="18">A36+1</f>
        <v>2</v>
      </c>
      <c r="B37" s="42" t="s">
        <v>49</v>
      </c>
      <c r="C37" s="43">
        <v>2</v>
      </c>
      <c r="D37" s="45">
        <v>2</v>
      </c>
      <c r="E37" s="45">
        <v>2</v>
      </c>
      <c r="F37" s="45">
        <v>2</v>
      </c>
      <c r="G37" s="45">
        <v>2</v>
      </c>
      <c r="H37" s="45" t="s">
        <v>45</v>
      </c>
      <c r="I37" s="45">
        <v>2</v>
      </c>
      <c r="J37" s="45" t="s">
        <v>45</v>
      </c>
      <c r="K37" s="45">
        <v>2</v>
      </c>
      <c r="L37" s="46">
        <v>2</v>
      </c>
      <c r="M37" s="47">
        <f t="shared" si="12"/>
        <v>12</v>
      </c>
      <c r="N37" s="48"/>
      <c r="O37" s="45" t="s">
        <v>45</v>
      </c>
      <c r="P37" s="45"/>
      <c r="Q37" s="45">
        <v>9</v>
      </c>
      <c r="R37" s="45">
        <v>9</v>
      </c>
      <c r="S37" s="45" t="s">
        <v>45</v>
      </c>
      <c r="T37" s="45" t="s">
        <v>45</v>
      </c>
      <c r="U37" s="45">
        <v>9</v>
      </c>
      <c r="V37" s="45">
        <f>5+6</f>
        <v>11</v>
      </c>
      <c r="W37" s="45"/>
      <c r="X37" s="45">
        <v>10</v>
      </c>
      <c r="Y37" s="45"/>
      <c r="Z37" s="45" t="s">
        <v>45</v>
      </c>
      <c r="AA37" s="45" t="s">
        <v>45</v>
      </c>
      <c r="AB37" s="45" t="s">
        <v>45</v>
      </c>
      <c r="AC37" s="45">
        <f>4+4+4</f>
        <v>12</v>
      </c>
      <c r="AD37" s="45">
        <f>6+4+4</f>
        <v>14</v>
      </c>
      <c r="AE37" s="45" t="s">
        <v>45</v>
      </c>
      <c r="AF37" s="45"/>
      <c r="AG37" s="45" t="s">
        <v>45</v>
      </c>
      <c r="AH37" s="45"/>
      <c r="AI37" s="45"/>
      <c r="AJ37" s="45"/>
      <c r="AK37" s="45"/>
      <c r="AL37" s="46">
        <f>9+9</f>
        <v>18</v>
      </c>
      <c r="AM37" s="50">
        <f t="shared" si="13"/>
        <v>76</v>
      </c>
      <c r="AN37" s="48"/>
      <c r="AO37" s="78">
        <v>2</v>
      </c>
      <c r="AP37" s="8">
        <v>7</v>
      </c>
      <c r="AQ37" s="78">
        <v>3</v>
      </c>
      <c r="AR37" s="8">
        <v>3</v>
      </c>
      <c r="AS37" s="8">
        <v>2</v>
      </c>
      <c r="AT37" s="47">
        <f t="shared" si="14"/>
        <v>17</v>
      </c>
      <c r="AU37" s="53"/>
      <c r="AV37" s="50">
        <v>2</v>
      </c>
      <c r="AW37" s="53"/>
      <c r="AX37" s="47"/>
      <c r="AY37" s="7"/>
      <c r="AZ37" s="47">
        <f t="shared" si="15"/>
        <v>0</v>
      </c>
      <c r="BA37" s="48"/>
      <c r="BB37" s="50">
        <f t="shared" si="16"/>
        <v>107</v>
      </c>
      <c r="BC37" s="48"/>
      <c r="BD37" s="54">
        <f t="shared" si="17"/>
        <v>0.38214285714285712</v>
      </c>
      <c r="BE37" s="55">
        <f t="shared" ref="BE37:BE56" si="19">ROUND(BD37*10,0)</f>
        <v>4</v>
      </c>
    </row>
    <row r="38" spans="1:57" ht="24" customHeight="1" outlineLevel="2" x14ac:dyDescent="0.3">
      <c r="A38" s="41">
        <f t="shared" si="18"/>
        <v>3</v>
      </c>
      <c r="B38" s="42" t="s">
        <v>51</v>
      </c>
      <c r="C38" s="43">
        <v>2</v>
      </c>
      <c r="D38" s="45">
        <v>2</v>
      </c>
      <c r="E38" s="45">
        <v>2</v>
      </c>
      <c r="F38" s="45" t="s">
        <v>45</v>
      </c>
      <c r="G38" s="45">
        <v>2</v>
      </c>
      <c r="H38" s="45">
        <v>2</v>
      </c>
      <c r="I38" s="45" t="s">
        <v>45</v>
      </c>
      <c r="J38" s="45">
        <v>2</v>
      </c>
      <c r="K38" s="45" t="s">
        <v>45</v>
      </c>
      <c r="L38" s="46" t="s">
        <v>45</v>
      </c>
      <c r="M38" s="47">
        <f t="shared" si="12"/>
        <v>4</v>
      </c>
      <c r="N38" s="48"/>
      <c r="O38" s="45"/>
      <c r="P38" s="45"/>
      <c r="Q38" s="45" t="s">
        <v>45</v>
      </c>
      <c r="R38" s="45"/>
      <c r="S38" s="45" t="s">
        <v>45</v>
      </c>
      <c r="T38" s="45">
        <f>6+6+6</f>
        <v>18</v>
      </c>
      <c r="U38" s="45">
        <v>6</v>
      </c>
      <c r="V38" s="49" t="s">
        <v>45</v>
      </c>
      <c r="W38" s="45" t="s">
        <v>45</v>
      </c>
      <c r="X38" s="45" t="s">
        <v>45</v>
      </c>
      <c r="Y38" s="45"/>
      <c r="Z38" s="45">
        <v>4</v>
      </c>
      <c r="AA38" s="45"/>
      <c r="AB38" s="45">
        <f>4+4</f>
        <v>8</v>
      </c>
      <c r="AC38" s="45">
        <f>4+5+6</f>
        <v>15</v>
      </c>
      <c r="AD38" s="45">
        <f>6+7</f>
        <v>13</v>
      </c>
      <c r="AE38" s="45" t="s">
        <v>45</v>
      </c>
      <c r="AF38" s="45"/>
      <c r="AG38" s="45">
        <f>5+6+6</f>
        <v>17</v>
      </c>
      <c r="AH38" s="45"/>
      <c r="AI38" s="45">
        <v>6</v>
      </c>
      <c r="AJ38" s="45">
        <v>6</v>
      </c>
      <c r="AK38" s="45">
        <v>6</v>
      </c>
      <c r="AL38" s="46"/>
      <c r="AM38" s="50">
        <f t="shared" si="13"/>
        <v>87</v>
      </c>
      <c r="AN38" s="48"/>
      <c r="AO38" s="78"/>
      <c r="AP38" s="8"/>
      <c r="AQ38" s="78">
        <v>4</v>
      </c>
      <c r="AR38" s="8"/>
      <c r="AS38" s="8">
        <v>3</v>
      </c>
      <c r="AT38" s="47">
        <f t="shared" si="14"/>
        <v>7</v>
      </c>
      <c r="AU38" s="53"/>
      <c r="AV38" s="50">
        <v>6</v>
      </c>
      <c r="AW38" s="53"/>
      <c r="AX38" s="47"/>
      <c r="AY38" s="7"/>
      <c r="AZ38" s="47">
        <f t="shared" si="15"/>
        <v>0</v>
      </c>
      <c r="BA38" s="48"/>
      <c r="BB38" s="50">
        <f t="shared" si="16"/>
        <v>104</v>
      </c>
      <c r="BC38" s="48"/>
      <c r="BD38" s="54">
        <f t="shared" si="17"/>
        <v>0.37142857142857144</v>
      </c>
      <c r="BE38" s="55">
        <f t="shared" si="19"/>
        <v>4</v>
      </c>
    </row>
    <row r="39" spans="1:57" ht="24" customHeight="1" outlineLevel="2" x14ac:dyDescent="0.3">
      <c r="A39" s="41">
        <f t="shared" si="18"/>
        <v>4</v>
      </c>
      <c r="B39" s="42" t="s">
        <v>55</v>
      </c>
      <c r="C39" s="43">
        <v>2</v>
      </c>
      <c r="D39" s="45">
        <v>2</v>
      </c>
      <c r="E39" s="45">
        <v>2</v>
      </c>
      <c r="F39" s="45">
        <v>2</v>
      </c>
      <c r="G39" s="45">
        <v>2</v>
      </c>
      <c r="H39" s="45">
        <v>2</v>
      </c>
      <c r="I39" s="45">
        <v>2</v>
      </c>
      <c r="J39" s="45">
        <v>2</v>
      </c>
      <c r="K39" s="45">
        <v>2</v>
      </c>
      <c r="L39" s="46">
        <v>2</v>
      </c>
      <c r="M39" s="47">
        <f t="shared" si="12"/>
        <v>20</v>
      </c>
      <c r="N39" s="48"/>
      <c r="O39" s="45"/>
      <c r="P39" s="45"/>
      <c r="Q39" s="45">
        <f>9+10</f>
        <v>19</v>
      </c>
      <c r="R39" s="45">
        <v>8</v>
      </c>
      <c r="S39" s="45"/>
      <c r="T39" s="45">
        <v>9</v>
      </c>
      <c r="U39" s="45"/>
      <c r="V39" s="45">
        <v>8</v>
      </c>
      <c r="W39" s="45">
        <f>9+7+10</f>
        <v>26</v>
      </c>
      <c r="X39" s="45" t="s">
        <v>45</v>
      </c>
      <c r="Y39" s="45"/>
      <c r="Z39" s="45">
        <v>10</v>
      </c>
      <c r="AA39" s="45">
        <v>7</v>
      </c>
      <c r="AB39" s="45"/>
      <c r="AC39" s="45"/>
      <c r="AD39" s="45">
        <v>8</v>
      </c>
      <c r="AE39" s="45"/>
      <c r="AF39" s="45"/>
      <c r="AG39" s="45">
        <f>5+6+7</f>
        <v>18</v>
      </c>
      <c r="AH39" s="45">
        <v>10</v>
      </c>
      <c r="AI39" s="45">
        <v>7</v>
      </c>
      <c r="AJ39" s="45">
        <v>9</v>
      </c>
      <c r="AK39" s="45">
        <v>7</v>
      </c>
      <c r="AL39" s="46"/>
      <c r="AM39" s="50">
        <f t="shared" si="13"/>
        <v>144</v>
      </c>
      <c r="AN39" s="48"/>
      <c r="AO39" s="78">
        <v>3</v>
      </c>
      <c r="AP39" s="8">
        <v>3</v>
      </c>
      <c r="AQ39" s="78">
        <v>4</v>
      </c>
      <c r="AR39" s="8">
        <v>5</v>
      </c>
      <c r="AS39" s="8">
        <v>3</v>
      </c>
      <c r="AT39" s="47">
        <f t="shared" si="14"/>
        <v>18</v>
      </c>
      <c r="AU39" s="53"/>
      <c r="AV39" s="50">
        <v>4</v>
      </c>
      <c r="AW39" s="53"/>
      <c r="AX39" s="47"/>
      <c r="AY39" s="7"/>
      <c r="AZ39" s="47">
        <f t="shared" si="15"/>
        <v>0</v>
      </c>
      <c r="BA39" s="48"/>
      <c r="BB39" s="50">
        <f t="shared" si="16"/>
        <v>186</v>
      </c>
      <c r="BC39" s="48"/>
      <c r="BD39" s="54">
        <f t="shared" si="17"/>
        <v>0.66428571428571426</v>
      </c>
      <c r="BE39" s="55">
        <f t="shared" si="19"/>
        <v>7</v>
      </c>
    </row>
    <row r="40" spans="1:57" ht="24" customHeight="1" outlineLevel="2" x14ac:dyDescent="0.3">
      <c r="A40" s="41">
        <f t="shared" si="18"/>
        <v>5</v>
      </c>
      <c r="B40" s="42" t="s">
        <v>57</v>
      </c>
      <c r="C40" s="43">
        <v>2</v>
      </c>
      <c r="D40" s="45">
        <v>2</v>
      </c>
      <c r="E40" s="45" t="s">
        <v>45</v>
      </c>
      <c r="F40" s="45" t="s">
        <v>45</v>
      </c>
      <c r="G40" s="45">
        <v>2</v>
      </c>
      <c r="H40" s="45">
        <v>2</v>
      </c>
      <c r="I40" s="45">
        <v>2</v>
      </c>
      <c r="J40" s="45" t="s">
        <v>45</v>
      </c>
      <c r="K40" s="45">
        <v>2</v>
      </c>
      <c r="L40" s="46" t="s">
        <v>45</v>
      </c>
      <c r="M40" s="47">
        <f t="shared" si="12"/>
        <v>4</v>
      </c>
      <c r="N40" s="48"/>
      <c r="O40" s="45"/>
      <c r="P40" s="45" t="s">
        <v>45</v>
      </c>
      <c r="Q40" s="45">
        <v>10</v>
      </c>
      <c r="R40" s="45">
        <v>6</v>
      </c>
      <c r="S40" s="45">
        <v>7</v>
      </c>
      <c r="T40" s="45">
        <v>9</v>
      </c>
      <c r="U40" s="45">
        <v>8</v>
      </c>
      <c r="V40" s="45">
        <v>9</v>
      </c>
      <c r="W40" s="45"/>
      <c r="X40" s="45" t="s">
        <v>45</v>
      </c>
      <c r="Y40" s="45"/>
      <c r="Z40" s="45">
        <f>10+6</f>
        <v>16</v>
      </c>
      <c r="AA40" s="45"/>
      <c r="AB40" s="45">
        <v>9</v>
      </c>
      <c r="AC40" s="45">
        <v>4</v>
      </c>
      <c r="AD40" s="45">
        <f>4+7</f>
        <v>11</v>
      </c>
      <c r="AE40" s="45">
        <v>9</v>
      </c>
      <c r="AF40" s="45">
        <v>8</v>
      </c>
      <c r="AG40" s="45">
        <v>7</v>
      </c>
      <c r="AH40" s="45"/>
      <c r="AI40" s="45"/>
      <c r="AJ40" s="45">
        <v>9</v>
      </c>
      <c r="AK40" s="45">
        <v>10</v>
      </c>
      <c r="AL40" s="46">
        <v>7</v>
      </c>
      <c r="AM40" s="50">
        <f t="shared" si="13"/>
        <v>135</v>
      </c>
      <c r="AN40" s="48"/>
      <c r="AO40" s="78"/>
      <c r="AP40" s="8">
        <v>4</v>
      </c>
      <c r="AQ40" s="78">
        <v>5</v>
      </c>
      <c r="AR40" s="8">
        <v>4</v>
      </c>
      <c r="AS40" s="8">
        <v>3</v>
      </c>
      <c r="AT40" s="47">
        <f t="shared" si="14"/>
        <v>16</v>
      </c>
      <c r="AU40" s="53"/>
      <c r="AV40" s="50">
        <v>6</v>
      </c>
      <c r="AW40" s="53"/>
      <c r="AX40" s="47"/>
      <c r="AY40" s="7"/>
      <c r="AZ40" s="47">
        <f t="shared" si="15"/>
        <v>0</v>
      </c>
      <c r="BA40" s="48"/>
      <c r="BB40" s="50">
        <f t="shared" si="16"/>
        <v>161</v>
      </c>
      <c r="BC40" s="48"/>
      <c r="BD40" s="54">
        <f t="shared" si="17"/>
        <v>0.57499999999999996</v>
      </c>
      <c r="BE40" s="55">
        <f t="shared" si="19"/>
        <v>6</v>
      </c>
    </row>
    <row r="41" spans="1:57" ht="24" customHeight="1" outlineLevel="2" x14ac:dyDescent="0.3">
      <c r="A41" s="41">
        <f t="shared" si="18"/>
        <v>6</v>
      </c>
      <c r="B41" s="42" t="s">
        <v>60</v>
      </c>
      <c r="C41" s="43">
        <v>2</v>
      </c>
      <c r="D41" s="45">
        <v>2</v>
      </c>
      <c r="E41" s="45">
        <v>2</v>
      </c>
      <c r="F41" s="45" t="s">
        <v>48</v>
      </c>
      <c r="G41" s="45" t="s">
        <v>45</v>
      </c>
      <c r="H41" s="45">
        <v>2</v>
      </c>
      <c r="I41" s="45">
        <v>2</v>
      </c>
      <c r="J41" s="45">
        <v>2</v>
      </c>
      <c r="K41" s="45" t="s">
        <v>74</v>
      </c>
      <c r="L41" s="46">
        <v>2</v>
      </c>
      <c r="M41" s="47">
        <f t="shared" si="12"/>
        <v>12</v>
      </c>
      <c r="N41" s="48"/>
      <c r="O41" s="45"/>
      <c r="P41" s="45">
        <v>9</v>
      </c>
      <c r="Q41" s="45">
        <v>10</v>
      </c>
      <c r="R41" s="45"/>
      <c r="S41" s="45">
        <v>7</v>
      </c>
      <c r="T41" s="45"/>
      <c r="U41" s="45"/>
      <c r="V41" s="45">
        <v>6</v>
      </c>
      <c r="W41" s="45">
        <v>6</v>
      </c>
      <c r="X41" s="45"/>
      <c r="Y41" s="45" t="s">
        <v>45</v>
      </c>
      <c r="Z41" s="45" t="s">
        <v>45</v>
      </c>
      <c r="AA41" s="45"/>
      <c r="AB41" s="45"/>
      <c r="AC41" s="45">
        <f>4+4+4+6</f>
        <v>18</v>
      </c>
      <c r="AD41" s="45">
        <f>4+7+6</f>
        <v>17</v>
      </c>
      <c r="AE41" s="45"/>
      <c r="AF41" s="45"/>
      <c r="AG41" s="45"/>
      <c r="AH41" s="45"/>
      <c r="AI41" s="45">
        <f>5+6</f>
        <v>11</v>
      </c>
      <c r="AJ41" s="45">
        <v>7</v>
      </c>
      <c r="AK41" s="45">
        <v>7</v>
      </c>
      <c r="AL41" s="46">
        <f>6+6</f>
        <v>12</v>
      </c>
      <c r="AM41" s="50">
        <f t="shared" si="13"/>
        <v>106</v>
      </c>
      <c r="AN41" s="48"/>
      <c r="AO41" s="78"/>
      <c r="AP41" s="8">
        <v>3</v>
      </c>
      <c r="AQ41" s="78"/>
      <c r="AR41" s="8">
        <v>2</v>
      </c>
      <c r="AS41" s="8">
        <v>1</v>
      </c>
      <c r="AT41" s="47">
        <f t="shared" si="14"/>
        <v>6</v>
      </c>
      <c r="AU41" s="53"/>
      <c r="AV41" s="50"/>
      <c r="AW41" s="53"/>
      <c r="AX41" s="47"/>
      <c r="AY41" s="7"/>
      <c r="AZ41" s="47">
        <f t="shared" si="15"/>
        <v>0</v>
      </c>
      <c r="BA41" s="48"/>
      <c r="BB41" s="50">
        <f t="shared" si="16"/>
        <v>124</v>
      </c>
      <c r="BC41" s="48"/>
      <c r="BD41" s="54">
        <f t="shared" si="17"/>
        <v>0.44285714285714284</v>
      </c>
      <c r="BE41" s="55">
        <f t="shared" si="19"/>
        <v>4</v>
      </c>
    </row>
    <row r="42" spans="1:57" ht="24.6" customHeight="1" outlineLevel="2" x14ac:dyDescent="0.3">
      <c r="A42" s="41">
        <f t="shared" si="18"/>
        <v>7</v>
      </c>
      <c r="B42" s="42" t="s">
        <v>62</v>
      </c>
      <c r="C42" s="43">
        <v>2</v>
      </c>
      <c r="D42" s="45">
        <v>2</v>
      </c>
      <c r="E42" s="45">
        <v>2</v>
      </c>
      <c r="F42" s="45" t="s">
        <v>45</v>
      </c>
      <c r="G42" s="45">
        <v>2</v>
      </c>
      <c r="H42" s="45">
        <v>2</v>
      </c>
      <c r="I42" s="45">
        <v>2</v>
      </c>
      <c r="J42" s="45">
        <v>2</v>
      </c>
      <c r="K42" s="45">
        <v>2</v>
      </c>
      <c r="L42" s="46">
        <v>2</v>
      </c>
      <c r="M42" s="47">
        <f t="shared" si="12"/>
        <v>16</v>
      </c>
      <c r="N42" s="48"/>
      <c r="O42" s="45" t="s">
        <v>45</v>
      </c>
      <c r="P42" s="45"/>
      <c r="Q42" s="45" t="s">
        <v>45</v>
      </c>
      <c r="R42" s="45" t="s">
        <v>45</v>
      </c>
      <c r="S42" s="45" t="s">
        <v>45</v>
      </c>
      <c r="T42" s="45">
        <f>6+6</f>
        <v>12</v>
      </c>
      <c r="U42" s="45" t="s">
        <v>74</v>
      </c>
      <c r="V42" s="45">
        <v>5</v>
      </c>
      <c r="W42" s="45"/>
      <c r="X42" s="45" t="s">
        <v>45</v>
      </c>
      <c r="Y42" s="45" t="s">
        <v>45</v>
      </c>
      <c r="Z42" s="45" t="s">
        <v>54</v>
      </c>
      <c r="AA42" s="45">
        <f>4+4</f>
        <v>8</v>
      </c>
      <c r="AB42" s="45"/>
      <c r="AC42" s="45">
        <f>4+4+4+6</f>
        <v>18</v>
      </c>
      <c r="AD42" s="45">
        <f>4+4+5</f>
        <v>13</v>
      </c>
      <c r="AE42" s="45">
        <v>7</v>
      </c>
      <c r="AF42" s="45">
        <v>6</v>
      </c>
      <c r="AG42" s="45">
        <v>6</v>
      </c>
      <c r="AH42" s="45"/>
      <c r="AI42" s="45"/>
      <c r="AJ42" s="45"/>
      <c r="AK42" s="45">
        <v>7</v>
      </c>
      <c r="AL42" s="46">
        <v>9</v>
      </c>
      <c r="AM42" s="50">
        <f t="shared" si="13"/>
        <v>79</v>
      </c>
      <c r="AN42" s="48"/>
      <c r="AO42" s="78"/>
      <c r="AP42" s="8">
        <v>3</v>
      </c>
      <c r="AQ42" s="78">
        <v>4</v>
      </c>
      <c r="AR42" s="8">
        <v>2</v>
      </c>
      <c r="AS42" s="8">
        <v>2</v>
      </c>
      <c r="AT42" s="47">
        <f t="shared" si="14"/>
        <v>11</v>
      </c>
      <c r="AU42" s="53"/>
      <c r="AV42" s="50">
        <v>4</v>
      </c>
      <c r="AW42" s="53"/>
      <c r="AX42" s="47"/>
      <c r="AY42" s="7"/>
      <c r="AZ42" s="47">
        <f t="shared" si="15"/>
        <v>0</v>
      </c>
      <c r="BA42" s="48"/>
      <c r="BB42" s="50">
        <f t="shared" si="16"/>
        <v>110</v>
      </c>
      <c r="BC42" s="48"/>
      <c r="BD42" s="54">
        <f t="shared" si="17"/>
        <v>0.39285714285714285</v>
      </c>
      <c r="BE42" s="55">
        <f t="shared" si="19"/>
        <v>4</v>
      </c>
    </row>
    <row r="43" spans="1:57" ht="24" customHeight="1" outlineLevel="2" x14ac:dyDescent="0.3">
      <c r="A43" s="41">
        <f t="shared" si="18"/>
        <v>8</v>
      </c>
      <c r="B43" s="42" t="s">
        <v>64</v>
      </c>
      <c r="C43" s="43">
        <v>2</v>
      </c>
      <c r="D43" s="45">
        <v>2</v>
      </c>
      <c r="E43" s="45">
        <v>2</v>
      </c>
      <c r="F43" s="45">
        <v>2</v>
      </c>
      <c r="G43" s="45">
        <v>2</v>
      </c>
      <c r="H43" s="45">
        <v>2</v>
      </c>
      <c r="I43" s="45">
        <v>2</v>
      </c>
      <c r="J43" s="45">
        <v>2</v>
      </c>
      <c r="K43" s="45">
        <v>2</v>
      </c>
      <c r="L43" s="46">
        <v>2</v>
      </c>
      <c r="M43" s="47">
        <f t="shared" si="12"/>
        <v>20</v>
      </c>
      <c r="N43" s="48"/>
      <c r="O43" s="45"/>
      <c r="P43" s="45"/>
      <c r="Q43" s="45" t="s">
        <v>45</v>
      </c>
      <c r="R43" s="45"/>
      <c r="S43" s="45">
        <f>7+8+7</f>
        <v>22</v>
      </c>
      <c r="T43" s="45"/>
      <c r="U43" s="45">
        <v>8</v>
      </c>
      <c r="V43" s="49"/>
      <c r="W43" s="45" t="s">
        <v>45</v>
      </c>
      <c r="X43" s="45"/>
      <c r="Y43" s="45" t="s">
        <v>45</v>
      </c>
      <c r="Z43" s="45" t="s">
        <v>45</v>
      </c>
      <c r="AA43" s="45">
        <v>4</v>
      </c>
      <c r="AB43" s="45">
        <v>4</v>
      </c>
      <c r="AC43" s="45">
        <f>5+6+7+8</f>
        <v>26</v>
      </c>
      <c r="AD43" s="45">
        <f>8+8</f>
        <v>16</v>
      </c>
      <c r="AE43" s="45" t="s">
        <v>45</v>
      </c>
      <c r="AF43" s="45" t="s">
        <v>45</v>
      </c>
      <c r="AG43" s="45">
        <f>6+6</f>
        <v>12</v>
      </c>
      <c r="AH43" s="45">
        <v>6</v>
      </c>
      <c r="AI43" s="45">
        <v>7</v>
      </c>
      <c r="AJ43" s="45">
        <v>7</v>
      </c>
      <c r="AK43" s="45">
        <v>7</v>
      </c>
      <c r="AL43" s="46"/>
      <c r="AM43" s="50">
        <f t="shared" si="13"/>
        <v>107</v>
      </c>
      <c r="AN43" s="48"/>
      <c r="AO43" s="78">
        <v>0</v>
      </c>
      <c r="AP43" s="8">
        <v>3</v>
      </c>
      <c r="AQ43" s="78">
        <v>4</v>
      </c>
      <c r="AR43" s="8">
        <v>2</v>
      </c>
      <c r="AS43" s="8">
        <v>1</v>
      </c>
      <c r="AT43" s="47">
        <f t="shared" si="14"/>
        <v>10</v>
      </c>
      <c r="AU43" s="53"/>
      <c r="AV43" s="50"/>
      <c r="AW43" s="53"/>
      <c r="AX43" s="47"/>
      <c r="AY43" s="7"/>
      <c r="AZ43" s="47">
        <f t="shared" si="15"/>
        <v>0</v>
      </c>
      <c r="BA43" s="48"/>
      <c r="BB43" s="50">
        <f t="shared" si="16"/>
        <v>137</v>
      </c>
      <c r="BC43" s="48"/>
      <c r="BD43" s="54">
        <f t="shared" si="17"/>
        <v>0.48928571428571427</v>
      </c>
      <c r="BE43" s="55">
        <f t="shared" si="19"/>
        <v>5</v>
      </c>
    </row>
    <row r="44" spans="1:57" ht="24" customHeight="1" outlineLevel="2" x14ac:dyDescent="0.3">
      <c r="A44" s="41">
        <f t="shared" si="18"/>
        <v>9</v>
      </c>
      <c r="B44" s="42" t="s">
        <v>67</v>
      </c>
      <c r="C44" s="43">
        <v>2</v>
      </c>
      <c r="D44" s="45">
        <v>2</v>
      </c>
      <c r="E44" s="45">
        <v>2</v>
      </c>
      <c r="F44" s="45">
        <v>2</v>
      </c>
      <c r="G44" s="45">
        <v>2</v>
      </c>
      <c r="H44" s="45" t="s">
        <v>45</v>
      </c>
      <c r="I44" s="45">
        <v>2</v>
      </c>
      <c r="J44" s="45">
        <v>2</v>
      </c>
      <c r="K44" s="45">
        <v>2</v>
      </c>
      <c r="L44" s="46">
        <v>2</v>
      </c>
      <c r="M44" s="47">
        <f t="shared" si="12"/>
        <v>16</v>
      </c>
      <c r="N44" s="48"/>
      <c r="O44" s="45" t="s">
        <v>45</v>
      </c>
      <c r="P44" s="45"/>
      <c r="Q44" s="45">
        <v>6</v>
      </c>
      <c r="R44" s="45">
        <v>9</v>
      </c>
      <c r="S44" s="45" t="s">
        <v>45</v>
      </c>
      <c r="T44" s="45" t="s">
        <v>45</v>
      </c>
      <c r="U44" s="45" t="s">
        <v>74</v>
      </c>
      <c r="V44" s="45">
        <v>6</v>
      </c>
      <c r="W44" s="45">
        <v>7</v>
      </c>
      <c r="X44" s="45">
        <v>10</v>
      </c>
      <c r="Y44" s="45">
        <v>4</v>
      </c>
      <c r="Z44" s="45">
        <v>10</v>
      </c>
      <c r="AA44" s="45">
        <v>10</v>
      </c>
      <c r="AB44" s="45">
        <v>4</v>
      </c>
      <c r="AC44" s="45">
        <f>4+4</f>
        <v>8</v>
      </c>
      <c r="AD44" s="45">
        <v>9</v>
      </c>
      <c r="AE44" s="45">
        <v>9</v>
      </c>
      <c r="AF44" s="45">
        <v>8</v>
      </c>
      <c r="AG44" s="45">
        <v>7</v>
      </c>
      <c r="AH44" s="45" t="s">
        <v>45</v>
      </c>
      <c r="AI44" s="45"/>
      <c r="AJ44" s="45">
        <v>9</v>
      </c>
      <c r="AK44" s="45" t="s">
        <v>45</v>
      </c>
      <c r="AL44" s="46">
        <f>9+7</f>
        <v>16</v>
      </c>
      <c r="AM44" s="50">
        <f t="shared" si="13"/>
        <v>122</v>
      </c>
      <c r="AN44" s="48"/>
      <c r="AO44" s="78">
        <v>1</v>
      </c>
      <c r="AP44" s="8">
        <v>4</v>
      </c>
      <c r="AQ44" s="78">
        <v>2</v>
      </c>
      <c r="AR44" s="8">
        <v>3</v>
      </c>
      <c r="AS44" s="8">
        <v>2</v>
      </c>
      <c r="AT44" s="47">
        <f t="shared" si="14"/>
        <v>12</v>
      </c>
      <c r="AU44" s="53"/>
      <c r="AV44" s="50"/>
      <c r="AW44" s="53"/>
      <c r="AX44" s="47"/>
      <c r="AY44" s="7"/>
      <c r="AZ44" s="47">
        <f t="shared" si="15"/>
        <v>0</v>
      </c>
      <c r="BA44" s="48"/>
      <c r="BB44" s="50">
        <f t="shared" si="16"/>
        <v>150</v>
      </c>
      <c r="BC44" s="48"/>
      <c r="BD44" s="54">
        <f t="shared" si="17"/>
        <v>0.5357142857142857</v>
      </c>
      <c r="BE44" s="55">
        <f t="shared" si="19"/>
        <v>5</v>
      </c>
    </row>
    <row r="45" spans="1:57" ht="24" customHeight="1" outlineLevel="2" x14ac:dyDescent="0.3">
      <c r="A45" s="41">
        <f t="shared" si="18"/>
        <v>10</v>
      </c>
      <c r="B45" s="42" t="s">
        <v>70</v>
      </c>
      <c r="C45" s="43" t="s">
        <v>45</v>
      </c>
      <c r="D45" s="45">
        <v>2</v>
      </c>
      <c r="E45" s="45">
        <v>2</v>
      </c>
      <c r="F45" s="45">
        <v>2</v>
      </c>
      <c r="G45" s="45">
        <v>2</v>
      </c>
      <c r="H45" s="45">
        <v>2</v>
      </c>
      <c r="I45" s="45">
        <v>2</v>
      </c>
      <c r="J45" s="45" t="s">
        <v>45</v>
      </c>
      <c r="K45" s="45">
        <v>2</v>
      </c>
      <c r="L45" s="46">
        <v>2</v>
      </c>
      <c r="M45" s="47">
        <f t="shared" si="12"/>
        <v>12</v>
      </c>
      <c r="N45" s="48"/>
      <c r="O45" s="45"/>
      <c r="P45" s="45"/>
      <c r="Q45" s="45" t="s">
        <v>45</v>
      </c>
      <c r="R45" s="45">
        <f>6+6</f>
        <v>12</v>
      </c>
      <c r="S45" s="45" t="s">
        <v>45</v>
      </c>
      <c r="T45" s="45" t="s">
        <v>45</v>
      </c>
      <c r="U45" s="45" t="s">
        <v>45</v>
      </c>
      <c r="V45" s="49" t="s">
        <v>45</v>
      </c>
      <c r="W45" s="45">
        <v>5</v>
      </c>
      <c r="X45" s="45">
        <v>5</v>
      </c>
      <c r="Y45" s="45" t="s">
        <v>45</v>
      </c>
      <c r="Z45" s="45" t="s">
        <v>45</v>
      </c>
      <c r="AA45" s="45">
        <v>4</v>
      </c>
      <c r="AB45" s="45"/>
      <c r="AC45" s="45">
        <f>4+4+4+5</f>
        <v>17</v>
      </c>
      <c r="AD45" s="45">
        <f>6+7+6</f>
        <v>19</v>
      </c>
      <c r="AE45" s="45" t="s">
        <v>45</v>
      </c>
      <c r="AF45" s="45" t="s">
        <v>45</v>
      </c>
      <c r="AG45" s="45"/>
      <c r="AH45" s="45" t="s">
        <v>45</v>
      </c>
      <c r="AI45" s="45">
        <f>5+5</f>
        <v>10</v>
      </c>
      <c r="AJ45" s="45">
        <f>6+6</f>
        <v>12</v>
      </c>
      <c r="AK45" s="45">
        <f>6+6</f>
        <v>12</v>
      </c>
      <c r="AL45" s="46"/>
      <c r="AM45" s="50">
        <f t="shared" si="13"/>
        <v>76</v>
      </c>
      <c r="AN45" s="48"/>
      <c r="AO45" s="78">
        <v>5</v>
      </c>
      <c r="AP45" s="8">
        <v>3</v>
      </c>
      <c r="AQ45" s="78">
        <v>3</v>
      </c>
      <c r="AR45" s="8">
        <v>3</v>
      </c>
      <c r="AS45" s="8">
        <v>3</v>
      </c>
      <c r="AT45" s="47">
        <f t="shared" si="14"/>
        <v>17</v>
      </c>
      <c r="AU45" s="53"/>
      <c r="AV45" s="50"/>
      <c r="AW45" s="53"/>
      <c r="AX45" s="47"/>
      <c r="AY45" s="7"/>
      <c r="AZ45" s="47">
        <f t="shared" si="15"/>
        <v>0</v>
      </c>
      <c r="BA45" s="48"/>
      <c r="BB45" s="50">
        <f t="shared" si="16"/>
        <v>105</v>
      </c>
      <c r="BC45" s="48"/>
      <c r="BD45" s="54">
        <f t="shared" si="17"/>
        <v>0.375</v>
      </c>
      <c r="BE45" s="55">
        <f t="shared" si="19"/>
        <v>4</v>
      </c>
    </row>
    <row r="46" spans="1:57" ht="24" customHeight="1" outlineLevel="2" x14ac:dyDescent="0.3">
      <c r="A46" s="41">
        <f t="shared" si="18"/>
        <v>11</v>
      </c>
      <c r="B46" s="42" t="s">
        <v>73</v>
      </c>
      <c r="C46" s="43">
        <v>2</v>
      </c>
      <c r="D46" s="45">
        <v>2</v>
      </c>
      <c r="E46" s="45" t="s">
        <v>45</v>
      </c>
      <c r="F46" s="45">
        <v>2</v>
      </c>
      <c r="G46" s="45">
        <v>2</v>
      </c>
      <c r="H46" s="45" t="s">
        <v>45</v>
      </c>
      <c r="I46" s="45">
        <v>2</v>
      </c>
      <c r="J46" s="45">
        <v>2</v>
      </c>
      <c r="K46" s="45">
        <v>2</v>
      </c>
      <c r="L46" s="46">
        <v>2</v>
      </c>
      <c r="M46" s="47">
        <f t="shared" si="12"/>
        <v>12</v>
      </c>
      <c r="N46" s="48"/>
      <c r="O46" s="45"/>
      <c r="P46" s="45"/>
      <c r="Q46" s="45">
        <f>9+10</f>
        <v>19</v>
      </c>
      <c r="R46" s="45">
        <v>10</v>
      </c>
      <c r="S46" s="45">
        <v>8</v>
      </c>
      <c r="T46" s="45">
        <v>8</v>
      </c>
      <c r="U46" s="45">
        <v>8</v>
      </c>
      <c r="V46" s="49"/>
      <c r="W46" s="45"/>
      <c r="X46" s="45">
        <v>9</v>
      </c>
      <c r="Y46" s="45">
        <f>8+9</f>
        <v>17</v>
      </c>
      <c r="Z46" s="45" t="s">
        <v>54</v>
      </c>
      <c r="AA46" s="45"/>
      <c r="AB46" s="45">
        <v>7</v>
      </c>
      <c r="AC46" s="45">
        <f>8+9</f>
        <v>17</v>
      </c>
      <c r="AD46" s="45"/>
      <c r="AE46" s="45"/>
      <c r="AF46" s="45"/>
      <c r="AG46" s="45">
        <f>7+7</f>
        <v>14</v>
      </c>
      <c r="AH46" s="45"/>
      <c r="AI46" s="45">
        <v>5</v>
      </c>
      <c r="AJ46" s="45"/>
      <c r="AK46" s="45">
        <f>8+9</f>
        <v>17</v>
      </c>
      <c r="AL46" s="46"/>
      <c r="AM46" s="50">
        <f t="shared" si="13"/>
        <v>139</v>
      </c>
      <c r="AN46" s="48"/>
      <c r="AO46" s="78">
        <v>5</v>
      </c>
      <c r="AP46" s="8">
        <v>3</v>
      </c>
      <c r="AQ46" s="78">
        <v>6</v>
      </c>
      <c r="AR46" s="8">
        <v>2</v>
      </c>
      <c r="AS46" s="8">
        <v>2</v>
      </c>
      <c r="AT46" s="47">
        <f t="shared" si="14"/>
        <v>18</v>
      </c>
      <c r="AU46" s="53"/>
      <c r="AV46" s="50">
        <v>6</v>
      </c>
      <c r="AW46" s="53"/>
      <c r="AX46" s="47"/>
      <c r="AY46" s="7"/>
      <c r="AZ46" s="47">
        <f t="shared" si="15"/>
        <v>0</v>
      </c>
      <c r="BA46" s="48"/>
      <c r="BB46" s="50">
        <f t="shared" si="16"/>
        <v>175</v>
      </c>
      <c r="BC46" s="48"/>
      <c r="BD46" s="54">
        <f t="shared" si="17"/>
        <v>0.625</v>
      </c>
      <c r="BE46" s="55">
        <f t="shared" si="19"/>
        <v>6</v>
      </c>
    </row>
    <row r="47" spans="1:57" ht="24" customHeight="1" outlineLevel="2" x14ac:dyDescent="0.3">
      <c r="A47" s="41">
        <f t="shared" si="18"/>
        <v>12</v>
      </c>
      <c r="B47" s="42" t="s">
        <v>75</v>
      </c>
      <c r="C47" s="43">
        <v>2</v>
      </c>
      <c r="D47" s="45">
        <v>2</v>
      </c>
      <c r="E47" s="45">
        <v>2</v>
      </c>
      <c r="F47" s="45">
        <v>2</v>
      </c>
      <c r="G47" s="45">
        <v>2</v>
      </c>
      <c r="H47" s="45">
        <v>2</v>
      </c>
      <c r="I47" s="45">
        <v>2</v>
      </c>
      <c r="J47" s="45">
        <v>2</v>
      </c>
      <c r="K47" s="45">
        <v>2</v>
      </c>
      <c r="L47" s="46">
        <v>2</v>
      </c>
      <c r="M47" s="47">
        <f t="shared" si="12"/>
        <v>20</v>
      </c>
      <c r="N47" s="48"/>
      <c r="O47" s="45"/>
      <c r="P47" s="45"/>
      <c r="Q47" s="45">
        <f>9+10</f>
        <v>19</v>
      </c>
      <c r="R47" s="45">
        <v>9</v>
      </c>
      <c r="S47" s="45" t="s">
        <v>45</v>
      </c>
      <c r="T47" s="45">
        <v>9</v>
      </c>
      <c r="U47" s="45">
        <v>7</v>
      </c>
      <c r="V47" s="45">
        <v>8</v>
      </c>
      <c r="W47" s="45">
        <f>8+10</f>
        <v>18</v>
      </c>
      <c r="X47" s="45">
        <v>10</v>
      </c>
      <c r="Y47" s="45">
        <v>10</v>
      </c>
      <c r="Z47" s="45">
        <v>10</v>
      </c>
      <c r="AA47" s="45"/>
      <c r="AB47" s="45"/>
      <c r="AC47" s="45"/>
      <c r="AD47" s="45">
        <v>9</v>
      </c>
      <c r="AE47" s="45">
        <v>8</v>
      </c>
      <c r="AF47" s="45">
        <f>10+10</f>
        <v>20</v>
      </c>
      <c r="AG47" s="45">
        <v>7</v>
      </c>
      <c r="AH47" s="45">
        <v>10</v>
      </c>
      <c r="AI47" s="45">
        <v>9</v>
      </c>
      <c r="AJ47" s="45"/>
      <c r="AK47" s="45"/>
      <c r="AL47" s="46"/>
      <c r="AM47" s="50">
        <f t="shared" si="13"/>
        <v>161</v>
      </c>
      <c r="AN47" s="48"/>
      <c r="AO47" s="78">
        <v>4</v>
      </c>
      <c r="AP47" s="8"/>
      <c r="AQ47" s="78">
        <v>5</v>
      </c>
      <c r="AR47" s="8">
        <v>6</v>
      </c>
      <c r="AS47" s="8">
        <v>3</v>
      </c>
      <c r="AT47" s="47">
        <f t="shared" si="14"/>
        <v>18</v>
      </c>
      <c r="AU47" s="53"/>
      <c r="AV47" s="50">
        <v>6</v>
      </c>
      <c r="AW47" s="53"/>
      <c r="AX47" s="47"/>
      <c r="AY47" s="7"/>
      <c r="AZ47" s="47">
        <f t="shared" si="15"/>
        <v>0</v>
      </c>
      <c r="BA47" s="48"/>
      <c r="BB47" s="50">
        <f t="shared" si="16"/>
        <v>205</v>
      </c>
      <c r="BC47" s="48"/>
      <c r="BD47" s="54">
        <f t="shared" si="17"/>
        <v>0.7321428571428571</v>
      </c>
      <c r="BE47" s="55">
        <f t="shared" si="19"/>
        <v>7</v>
      </c>
    </row>
    <row r="48" spans="1:57" ht="24" customHeight="1" outlineLevel="2" x14ac:dyDescent="0.3">
      <c r="A48" s="41">
        <f t="shared" si="18"/>
        <v>13</v>
      </c>
      <c r="B48" s="42" t="s">
        <v>77</v>
      </c>
      <c r="C48" s="43">
        <v>2</v>
      </c>
      <c r="D48" s="45">
        <v>2</v>
      </c>
      <c r="E48" s="45">
        <v>2</v>
      </c>
      <c r="F48" s="45">
        <v>2</v>
      </c>
      <c r="G48" s="45">
        <v>2</v>
      </c>
      <c r="H48" s="45" t="s">
        <v>45</v>
      </c>
      <c r="I48" s="45">
        <v>2</v>
      </c>
      <c r="J48" s="45">
        <v>2</v>
      </c>
      <c r="K48" s="45">
        <v>2</v>
      </c>
      <c r="L48" s="46">
        <v>2</v>
      </c>
      <c r="M48" s="47">
        <f t="shared" si="12"/>
        <v>16</v>
      </c>
      <c r="N48" s="48"/>
      <c r="O48" s="45"/>
      <c r="P48" s="45"/>
      <c r="Q48" s="45">
        <v>8</v>
      </c>
      <c r="R48" s="45">
        <f>10+10</f>
        <v>20</v>
      </c>
      <c r="S48" s="45"/>
      <c r="T48" s="45">
        <v>7</v>
      </c>
      <c r="U48" s="45"/>
      <c r="V48" s="45">
        <v>6</v>
      </c>
      <c r="W48" s="45">
        <f>8+7</f>
        <v>15</v>
      </c>
      <c r="X48" s="45"/>
      <c r="Y48" s="45"/>
      <c r="Z48" s="45">
        <v>7</v>
      </c>
      <c r="AA48" s="45"/>
      <c r="AB48" s="45">
        <f>4+8</f>
        <v>12</v>
      </c>
      <c r="AC48" s="45">
        <v>8</v>
      </c>
      <c r="AD48" s="45">
        <v>7</v>
      </c>
      <c r="AE48" s="45"/>
      <c r="AF48" s="45"/>
      <c r="AG48" s="45">
        <f>5+6</f>
        <v>11</v>
      </c>
      <c r="AH48" s="45">
        <v>7</v>
      </c>
      <c r="AI48" s="45">
        <v>6</v>
      </c>
      <c r="AJ48" s="45">
        <v>7</v>
      </c>
      <c r="AK48" s="45">
        <v>6</v>
      </c>
      <c r="AL48" s="46"/>
      <c r="AM48" s="50">
        <f t="shared" si="13"/>
        <v>127</v>
      </c>
      <c r="AN48" s="48"/>
      <c r="AO48" s="78">
        <v>5</v>
      </c>
      <c r="AP48" s="8">
        <v>5</v>
      </c>
      <c r="AQ48" s="78">
        <v>3</v>
      </c>
      <c r="AR48" s="8">
        <v>3</v>
      </c>
      <c r="AS48" s="8">
        <v>3</v>
      </c>
      <c r="AT48" s="47">
        <f t="shared" si="14"/>
        <v>19</v>
      </c>
      <c r="AU48" s="53"/>
      <c r="AV48" s="50">
        <v>6</v>
      </c>
      <c r="AW48" s="53"/>
      <c r="AX48" s="47"/>
      <c r="AY48" s="7"/>
      <c r="AZ48" s="47">
        <f t="shared" si="15"/>
        <v>0</v>
      </c>
      <c r="BA48" s="48"/>
      <c r="BB48" s="50">
        <f t="shared" si="16"/>
        <v>168</v>
      </c>
      <c r="BC48" s="48"/>
      <c r="BD48" s="54">
        <f t="shared" si="17"/>
        <v>0.6</v>
      </c>
      <c r="BE48" s="55">
        <f t="shared" si="19"/>
        <v>6</v>
      </c>
    </row>
    <row r="49" spans="1:57" ht="24" customHeight="1" outlineLevel="2" x14ac:dyDescent="0.3">
      <c r="A49" s="41">
        <f t="shared" si="18"/>
        <v>14</v>
      </c>
      <c r="B49" s="42" t="s">
        <v>79</v>
      </c>
      <c r="C49" s="43">
        <v>2</v>
      </c>
      <c r="D49" s="45">
        <v>2</v>
      </c>
      <c r="E49" s="45">
        <v>2</v>
      </c>
      <c r="F49" s="45">
        <v>2</v>
      </c>
      <c r="G49" s="45">
        <v>2</v>
      </c>
      <c r="H49" s="45" t="s">
        <v>45</v>
      </c>
      <c r="I49" s="45">
        <v>2</v>
      </c>
      <c r="J49" s="45">
        <v>2</v>
      </c>
      <c r="K49" s="45" t="s">
        <v>45</v>
      </c>
      <c r="L49" s="46">
        <v>2</v>
      </c>
      <c r="M49" s="47">
        <f t="shared" si="12"/>
        <v>12</v>
      </c>
      <c r="N49" s="48"/>
      <c r="O49" s="45"/>
      <c r="P49" s="45"/>
      <c r="Q49" s="45">
        <v>8</v>
      </c>
      <c r="R49" s="45" t="s">
        <v>45</v>
      </c>
      <c r="S49" s="45">
        <v>7</v>
      </c>
      <c r="T49" s="45" t="s">
        <v>45</v>
      </c>
      <c r="U49" s="45">
        <v>9</v>
      </c>
      <c r="V49" s="49"/>
      <c r="W49" s="45"/>
      <c r="X49" s="45">
        <f>9+7</f>
        <v>16</v>
      </c>
      <c r="Y49" s="45">
        <v>4</v>
      </c>
      <c r="Z49" s="45">
        <f>10+4</f>
        <v>14</v>
      </c>
      <c r="AA49" s="45"/>
      <c r="AB49" s="45"/>
      <c r="AC49" s="45">
        <f>7+4</f>
        <v>11</v>
      </c>
      <c r="AD49" s="45">
        <f>4+4</f>
        <v>8</v>
      </c>
      <c r="AE49" s="45">
        <v>6</v>
      </c>
      <c r="AF49" s="45" t="s">
        <v>45</v>
      </c>
      <c r="AG49" s="45"/>
      <c r="AH49" s="45" t="s">
        <v>45</v>
      </c>
      <c r="AI49" s="45"/>
      <c r="AJ49" s="45" t="s">
        <v>45</v>
      </c>
      <c r="AK49" s="45">
        <v>6</v>
      </c>
      <c r="AL49" s="46">
        <f>9+7</f>
        <v>16</v>
      </c>
      <c r="AM49" s="50">
        <f t="shared" si="13"/>
        <v>95</v>
      </c>
      <c r="AN49" s="48"/>
      <c r="AO49" s="78">
        <v>4</v>
      </c>
      <c r="AP49" s="8">
        <v>2</v>
      </c>
      <c r="AQ49" s="78"/>
      <c r="AR49" s="8">
        <v>2</v>
      </c>
      <c r="AS49" s="8">
        <v>2</v>
      </c>
      <c r="AT49" s="47">
        <f t="shared" si="14"/>
        <v>10</v>
      </c>
      <c r="AU49" s="53"/>
      <c r="AV49" s="50">
        <v>2</v>
      </c>
      <c r="AW49" s="53"/>
      <c r="AX49" s="47"/>
      <c r="AY49" s="7"/>
      <c r="AZ49" s="47">
        <f t="shared" si="15"/>
        <v>0</v>
      </c>
      <c r="BA49" s="48"/>
      <c r="BB49" s="50">
        <f t="shared" si="16"/>
        <v>119</v>
      </c>
      <c r="BC49" s="48"/>
      <c r="BD49" s="54">
        <f t="shared" si="17"/>
        <v>0.42499999999999999</v>
      </c>
      <c r="BE49" s="55">
        <f t="shared" si="19"/>
        <v>4</v>
      </c>
    </row>
    <row r="50" spans="1:57" ht="24" customHeight="1" outlineLevel="2" x14ac:dyDescent="0.3">
      <c r="A50" s="41">
        <f t="shared" si="18"/>
        <v>15</v>
      </c>
      <c r="B50" s="42" t="s">
        <v>82</v>
      </c>
      <c r="C50" s="43">
        <v>2</v>
      </c>
      <c r="D50" s="45">
        <v>2</v>
      </c>
      <c r="E50" s="45">
        <v>2</v>
      </c>
      <c r="F50" s="45">
        <v>2</v>
      </c>
      <c r="G50" s="45">
        <v>2</v>
      </c>
      <c r="H50" s="45">
        <v>2</v>
      </c>
      <c r="I50" s="45">
        <v>2</v>
      </c>
      <c r="J50" s="45">
        <v>2</v>
      </c>
      <c r="K50" s="45">
        <v>2</v>
      </c>
      <c r="L50" s="46" t="s">
        <v>45</v>
      </c>
      <c r="M50" s="47">
        <f t="shared" si="12"/>
        <v>16</v>
      </c>
      <c r="N50" s="48"/>
      <c r="O50" s="45"/>
      <c r="P50" s="45">
        <v>10</v>
      </c>
      <c r="Q50" s="45">
        <v>10</v>
      </c>
      <c r="R50" s="45">
        <v>10</v>
      </c>
      <c r="S50" s="45">
        <v>10</v>
      </c>
      <c r="T50" s="45">
        <v>10</v>
      </c>
      <c r="U50" s="45">
        <v>10</v>
      </c>
      <c r="V50" s="45">
        <v>10</v>
      </c>
      <c r="W50" s="45">
        <v>10</v>
      </c>
      <c r="X50" s="45">
        <v>10</v>
      </c>
      <c r="Y50" s="45" t="s">
        <v>54</v>
      </c>
      <c r="Z50" s="45">
        <v>10</v>
      </c>
      <c r="AA50" s="45"/>
      <c r="AB50" s="45">
        <v>9</v>
      </c>
      <c r="AC50" s="45"/>
      <c r="AD50" s="45">
        <v>9</v>
      </c>
      <c r="AE50" s="45">
        <v>10</v>
      </c>
      <c r="AF50" s="45">
        <v>10</v>
      </c>
      <c r="AG50" s="45">
        <v>8</v>
      </c>
      <c r="AH50" s="45"/>
      <c r="AI50" s="45">
        <v>10</v>
      </c>
      <c r="AJ50" s="45">
        <v>10</v>
      </c>
      <c r="AK50" s="45">
        <v>10</v>
      </c>
      <c r="AL50" s="46"/>
      <c r="AM50" s="50">
        <f t="shared" si="13"/>
        <v>176</v>
      </c>
      <c r="AN50" s="48"/>
      <c r="AO50" s="78">
        <v>4</v>
      </c>
      <c r="AP50" s="8">
        <v>4</v>
      </c>
      <c r="AQ50" s="78">
        <v>5</v>
      </c>
      <c r="AR50" s="8">
        <v>4</v>
      </c>
      <c r="AS50" s="8">
        <v>3</v>
      </c>
      <c r="AT50" s="47">
        <f t="shared" si="14"/>
        <v>20</v>
      </c>
      <c r="AU50" s="53"/>
      <c r="AV50" s="50">
        <v>4</v>
      </c>
      <c r="AW50" s="53"/>
      <c r="AX50" s="47"/>
      <c r="AY50" s="7"/>
      <c r="AZ50" s="47">
        <f t="shared" si="15"/>
        <v>0</v>
      </c>
      <c r="BA50" s="48"/>
      <c r="BB50" s="50">
        <f t="shared" si="16"/>
        <v>216</v>
      </c>
      <c r="BC50" s="48"/>
      <c r="BD50" s="54">
        <f t="shared" si="17"/>
        <v>0.77142857142857146</v>
      </c>
      <c r="BE50" s="55">
        <f t="shared" si="19"/>
        <v>8</v>
      </c>
    </row>
    <row r="51" spans="1:57" ht="24" customHeight="1" outlineLevel="2" x14ac:dyDescent="0.3">
      <c r="A51" s="41">
        <f t="shared" si="18"/>
        <v>16</v>
      </c>
      <c r="B51" s="42" t="s">
        <v>85</v>
      </c>
      <c r="C51" s="43">
        <v>2</v>
      </c>
      <c r="D51" s="45">
        <v>2</v>
      </c>
      <c r="E51" s="45">
        <v>2</v>
      </c>
      <c r="F51" s="45">
        <v>2</v>
      </c>
      <c r="G51" s="45">
        <v>2</v>
      </c>
      <c r="H51" s="45">
        <v>2</v>
      </c>
      <c r="I51" s="45" t="s">
        <v>48</v>
      </c>
      <c r="J51" s="45" t="s">
        <v>48</v>
      </c>
      <c r="K51" s="45" t="s">
        <v>48</v>
      </c>
      <c r="L51" s="46" t="s">
        <v>48</v>
      </c>
      <c r="M51" s="47">
        <f t="shared" si="12"/>
        <v>12</v>
      </c>
      <c r="N51" s="48"/>
      <c r="O51" s="45"/>
      <c r="P51" s="45">
        <v>10</v>
      </c>
      <c r="Q51" s="45" t="s">
        <v>48</v>
      </c>
      <c r="R51" s="45" t="s">
        <v>48</v>
      </c>
      <c r="S51" s="45">
        <f>8+9</f>
        <v>17</v>
      </c>
      <c r="T51" s="45">
        <f>9+9</f>
        <v>18</v>
      </c>
      <c r="U51" s="45" t="s">
        <v>48</v>
      </c>
      <c r="V51" s="45" t="s">
        <v>48</v>
      </c>
      <c r="W51" s="45" t="s">
        <v>48</v>
      </c>
      <c r="X51" s="45" t="s">
        <v>48</v>
      </c>
      <c r="Y51" s="45"/>
      <c r="Z51" s="45">
        <f>5+6+7</f>
        <v>18</v>
      </c>
      <c r="AA51" s="45">
        <v>8</v>
      </c>
      <c r="AB51" s="45"/>
      <c r="AC51" s="45">
        <f>7+8</f>
        <v>15</v>
      </c>
      <c r="AD51" s="45">
        <v>8</v>
      </c>
      <c r="AE51" s="45" t="s">
        <v>45</v>
      </c>
      <c r="AF51" s="45"/>
      <c r="AG51" s="45">
        <f>7+7</f>
        <v>14</v>
      </c>
      <c r="AH51" s="45">
        <v>9</v>
      </c>
      <c r="AI51" s="45">
        <v>7</v>
      </c>
      <c r="AJ51" s="45">
        <v>8</v>
      </c>
      <c r="AK51" s="45">
        <v>8</v>
      </c>
      <c r="AL51" s="46"/>
      <c r="AM51" s="50">
        <f t="shared" si="13"/>
        <v>138</v>
      </c>
      <c r="AN51" s="48"/>
      <c r="AO51" s="78">
        <v>3</v>
      </c>
      <c r="AP51" s="8"/>
      <c r="AQ51" s="78"/>
      <c r="AR51" s="8">
        <v>4</v>
      </c>
      <c r="AS51" s="8">
        <v>3</v>
      </c>
      <c r="AT51" s="47">
        <f t="shared" si="14"/>
        <v>10</v>
      </c>
      <c r="AU51" s="53"/>
      <c r="AV51" s="50">
        <v>6</v>
      </c>
      <c r="AW51" s="53"/>
      <c r="AX51" s="47"/>
      <c r="AY51" s="7"/>
      <c r="AZ51" s="47">
        <f t="shared" si="15"/>
        <v>0</v>
      </c>
      <c r="BA51" s="48"/>
      <c r="BB51" s="50">
        <f t="shared" si="16"/>
        <v>166</v>
      </c>
      <c r="BC51" s="48"/>
      <c r="BD51" s="54">
        <f t="shared" si="17"/>
        <v>0.59285714285714286</v>
      </c>
      <c r="BE51" s="55">
        <f t="shared" si="19"/>
        <v>6</v>
      </c>
    </row>
    <row r="52" spans="1:57" ht="24" customHeight="1" outlineLevel="2" x14ac:dyDescent="0.3">
      <c r="A52" s="41">
        <f t="shared" si="18"/>
        <v>17</v>
      </c>
      <c r="B52" s="42" t="s">
        <v>87</v>
      </c>
      <c r="C52" s="43">
        <v>2</v>
      </c>
      <c r="D52" s="45">
        <v>2</v>
      </c>
      <c r="E52" s="45">
        <v>2</v>
      </c>
      <c r="F52" s="45">
        <v>2</v>
      </c>
      <c r="G52" s="45" t="s">
        <v>45</v>
      </c>
      <c r="H52" s="45">
        <v>2</v>
      </c>
      <c r="I52" s="45" t="s">
        <v>45</v>
      </c>
      <c r="J52" s="45">
        <v>2</v>
      </c>
      <c r="K52" s="45">
        <v>2</v>
      </c>
      <c r="L52" s="46">
        <v>2</v>
      </c>
      <c r="M52" s="47">
        <f t="shared" si="12"/>
        <v>12</v>
      </c>
      <c r="N52" s="48"/>
      <c r="O52" s="45" t="s">
        <v>45</v>
      </c>
      <c r="P52" s="45"/>
      <c r="Q52" s="45">
        <v>8</v>
      </c>
      <c r="R52" s="45">
        <v>7</v>
      </c>
      <c r="S52" s="45">
        <v>6</v>
      </c>
      <c r="T52" s="45">
        <v>7</v>
      </c>
      <c r="U52" s="45">
        <v>8</v>
      </c>
      <c r="V52" s="45">
        <v>7</v>
      </c>
      <c r="W52" s="45">
        <v>5</v>
      </c>
      <c r="X52" s="45">
        <v>9</v>
      </c>
      <c r="Y52" s="45" t="s">
        <v>54</v>
      </c>
      <c r="Z52" s="45" t="s">
        <v>54</v>
      </c>
      <c r="AA52" s="45">
        <v>4</v>
      </c>
      <c r="AB52" s="45"/>
      <c r="AC52" s="45">
        <v>6</v>
      </c>
      <c r="AD52" s="45">
        <f>4+4</f>
        <v>8</v>
      </c>
      <c r="AE52" s="45">
        <v>6</v>
      </c>
      <c r="AF52" s="45" t="s">
        <v>45</v>
      </c>
      <c r="AG52" s="45">
        <v>5</v>
      </c>
      <c r="AH52" s="45"/>
      <c r="AI52" s="45">
        <v>7</v>
      </c>
      <c r="AJ52" s="45"/>
      <c r="AK52" s="45">
        <v>7</v>
      </c>
      <c r="AL52" s="46">
        <v>9</v>
      </c>
      <c r="AM52" s="50">
        <f t="shared" si="13"/>
        <v>105</v>
      </c>
      <c r="AN52" s="48"/>
      <c r="AO52" s="78">
        <v>1</v>
      </c>
      <c r="AP52" s="8"/>
      <c r="AQ52" s="78">
        <v>2</v>
      </c>
      <c r="AR52" s="8">
        <v>3</v>
      </c>
      <c r="AS52" s="8">
        <v>3</v>
      </c>
      <c r="AT52" s="47">
        <f t="shared" si="14"/>
        <v>9</v>
      </c>
      <c r="AU52" s="53"/>
      <c r="AV52" s="50">
        <v>4</v>
      </c>
      <c r="AW52" s="53"/>
      <c r="AX52" s="47"/>
      <c r="AY52" s="7"/>
      <c r="AZ52" s="47">
        <f t="shared" si="15"/>
        <v>0</v>
      </c>
      <c r="BA52" s="48"/>
      <c r="BB52" s="50">
        <f t="shared" si="16"/>
        <v>130</v>
      </c>
      <c r="BC52" s="48"/>
      <c r="BD52" s="54">
        <f t="shared" si="17"/>
        <v>0.4642857142857143</v>
      </c>
      <c r="BE52" s="55">
        <f t="shared" si="19"/>
        <v>5</v>
      </c>
    </row>
    <row r="53" spans="1:57" ht="24" customHeight="1" outlineLevel="2" x14ac:dyDescent="0.3">
      <c r="A53" s="41">
        <f t="shared" si="18"/>
        <v>18</v>
      </c>
      <c r="B53" s="42" t="s">
        <v>88</v>
      </c>
      <c r="C53" s="43">
        <v>2</v>
      </c>
      <c r="D53" s="45">
        <v>2</v>
      </c>
      <c r="E53" s="45">
        <v>2</v>
      </c>
      <c r="F53" s="45">
        <v>2</v>
      </c>
      <c r="G53" s="45">
        <v>2</v>
      </c>
      <c r="H53" s="45" t="s">
        <v>45</v>
      </c>
      <c r="I53" s="45">
        <v>2</v>
      </c>
      <c r="J53" s="45">
        <v>2</v>
      </c>
      <c r="K53" s="45">
        <v>2</v>
      </c>
      <c r="L53" s="46">
        <v>2</v>
      </c>
      <c r="M53" s="47">
        <f t="shared" si="12"/>
        <v>16</v>
      </c>
      <c r="N53" s="48"/>
      <c r="O53" s="45"/>
      <c r="P53" s="45"/>
      <c r="Q53" s="45">
        <v>9</v>
      </c>
      <c r="R53" s="45">
        <v>9</v>
      </c>
      <c r="S53" s="45"/>
      <c r="T53" s="45">
        <f>6+6</f>
        <v>12</v>
      </c>
      <c r="U53" s="45">
        <v>6</v>
      </c>
      <c r="V53" s="49"/>
      <c r="W53" s="45"/>
      <c r="X53" s="45" t="s">
        <v>45</v>
      </c>
      <c r="Y53" s="45"/>
      <c r="Z53" s="45">
        <v>5</v>
      </c>
      <c r="AA53" s="45">
        <v>5</v>
      </c>
      <c r="AB53" s="45">
        <f>5+6</f>
        <v>11</v>
      </c>
      <c r="AC53" s="45">
        <v>7</v>
      </c>
      <c r="AD53" s="45">
        <f>7+7</f>
        <v>14</v>
      </c>
      <c r="AE53" s="45"/>
      <c r="AF53" s="45"/>
      <c r="AG53" s="45">
        <f>6+6</f>
        <v>12</v>
      </c>
      <c r="AH53" s="45">
        <v>7</v>
      </c>
      <c r="AI53" s="45">
        <v>5</v>
      </c>
      <c r="AJ53" s="45">
        <v>8</v>
      </c>
      <c r="AK53" s="45">
        <v>6</v>
      </c>
      <c r="AL53" s="46"/>
      <c r="AM53" s="50">
        <f t="shared" si="13"/>
        <v>114</v>
      </c>
      <c r="AN53" s="48"/>
      <c r="AO53" s="78">
        <v>4</v>
      </c>
      <c r="AP53" s="8">
        <v>4</v>
      </c>
      <c r="AQ53" s="78">
        <v>4</v>
      </c>
      <c r="AR53" s="8">
        <v>4</v>
      </c>
      <c r="AS53" s="8"/>
      <c r="AT53" s="47">
        <f t="shared" si="14"/>
        <v>16</v>
      </c>
      <c r="AU53" s="53"/>
      <c r="AV53" s="50"/>
      <c r="AW53" s="53"/>
      <c r="AX53" s="47"/>
      <c r="AY53" s="7"/>
      <c r="AZ53" s="47">
        <f t="shared" si="15"/>
        <v>0</v>
      </c>
      <c r="BA53" s="48"/>
      <c r="BB53" s="50">
        <f t="shared" si="16"/>
        <v>146</v>
      </c>
      <c r="BC53" s="48"/>
      <c r="BD53" s="54">
        <f t="shared" si="17"/>
        <v>0.52142857142857146</v>
      </c>
      <c r="BE53" s="55">
        <f t="shared" si="19"/>
        <v>5</v>
      </c>
    </row>
    <row r="54" spans="1:57" ht="24" customHeight="1" outlineLevel="2" x14ac:dyDescent="0.3">
      <c r="A54" s="41">
        <f t="shared" si="18"/>
        <v>19</v>
      </c>
      <c r="B54" s="42" t="s">
        <v>90</v>
      </c>
      <c r="C54" s="43">
        <v>2</v>
      </c>
      <c r="D54" s="45" t="s">
        <v>45</v>
      </c>
      <c r="E54" s="45" t="s">
        <v>45</v>
      </c>
      <c r="F54" s="45" t="s">
        <v>45</v>
      </c>
      <c r="G54" s="45" t="s">
        <v>45</v>
      </c>
      <c r="H54" s="45" t="s">
        <v>45</v>
      </c>
      <c r="I54" s="45">
        <v>2</v>
      </c>
      <c r="J54" s="45">
        <v>2</v>
      </c>
      <c r="K54" s="45">
        <v>2</v>
      </c>
      <c r="L54" s="46">
        <v>2</v>
      </c>
      <c r="M54" s="47">
        <f t="shared" si="12"/>
        <v>0</v>
      </c>
      <c r="N54" s="48"/>
      <c r="O54" s="45" t="s">
        <v>45</v>
      </c>
      <c r="P54" s="45" t="s">
        <v>45</v>
      </c>
      <c r="Q54" s="45" t="s">
        <v>45</v>
      </c>
      <c r="R54" s="45">
        <v>7</v>
      </c>
      <c r="S54" s="45"/>
      <c r="T54" s="45">
        <v>7</v>
      </c>
      <c r="U54" s="45" t="s">
        <v>45</v>
      </c>
      <c r="V54" s="49" t="s">
        <v>45</v>
      </c>
      <c r="W54" s="45">
        <v>6</v>
      </c>
      <c r="X54" s="45" t="s">
        <v>45</v>
      </c>
      <c r="Y54" s="45">
        <f>4+4</f>
        <v>8</v>
      </c>
      <c r="Z54" s="45">
        <f>4</f>
        <v>4</v>
      </c>
      <c r="AA54" s="45">
        <f>4+6</f>
        <v>10</v>
      </c>
      <c r="AB54" s="45">
        <v>6</v>
      </c>
      <c r="AC54" s="45">
        <v>4</v>
      </c>
      <c r="AD54" s="45">
        <f>6+4</f>
        <v>10</v>
      </c>
      <c r="AE54" s="45" t="s">
        <v>45</v>
      </c>
      <c r="AF54" s="45" t="s">
        <v>45</v>
      </c>
      <c r="AG54" s="45" t="s">
        <v>45</v>
      </c>
      <c r="AH54" s="45" t="s">
        <v>45</v>
      </c>
      <c r="AI54" s="45"/>
      <c r="AJ54" s="45" t="s">
        <v>45</v>
      </c>
      <c r="AK54" s="45" t="s">
        <v>45</v>
      </c>
      <c r="AL54" s="46" t="s">
        <v>45</v>
      </c>
      <c r="AM54" s="50">
        <f t="shared" si="13"/>
        <v>36</v>
      </c>
      <c r="AN54" s="48"/>
      <c r="AO54" s="78"/>
      <c r="AP54" s="8">
        <v>7</v>
      </c>
      <c r="AQ54" s="78">
        <v>4</v>
      </c>
      <c r="AR54" s="8">
        <v>5</v>
      </c>
      <c r="AS54" s="8">
        <v>3</v>
      </c>
      <c r="AT54" s="47">
        <f t="shared" si="14"/>
        <v>19</v>
      </c>
      <c r="AU54" s="53"/>
      <c r="AV54" s="50"/>
      <c r="AW54" s="53"/>
      <c r="AX54" s="47"/>
      <c r="AY54" s="7"/>
      <c r="AZ54" s="47">
        <f t="shared" si="15"/>
        <v>0</v>
      </c>
      <c r="BA54" s="48"/>
      <c r="BB54" s="50">
        <f t="shared" si="16"/>
        <v>55</v>
      </c>
      <c r="BC54" s="48"/>
      <c r="BD54" s="54">
        <f t="shared" si="17"/>
        <v>0.19642857142857142</v>
      </c>
      <c r="BE54" s="55">
        <f t="shared" si="19"/>
        <v>2</v>
      </c>
    </row>
    <row r="55" spans="1:57" ht="24" customHeight="1" outlineLevel="2" x14ac:dyDescent="0.3">
      <c r="A55" s="41">
        <f t="shared" si="18"/>
        <v>20</v>
      </c>
      <c r="B55" s="42" t="s">
        <v>91</v>
      </c>
      <c r="C55" s="43">
        <v>2</v>
      </c>
      <c r="D55" s="45">
        <v>2</v>
      </c>
      <c r="E55" s="45">
        <v>2</v>
      </c>
      <c r="F55" s="45">
        <v>2</v>
      </c>
      <c r="G55" s="45">
        <v>2</v>
      </c>
      <c r="H55" s="45">
        <v>2</v>
      </c>
      <c r="I55" s="45">
        <v>2</v>
      </c>
      <c r="J55" s="45">
        <v>2</v>
      </c>
      <c r="K55" s="45">
        <v>2</v>
      </c>
      <c r="L55" s="46" t="s">
        <v>74</v>
      </c>
      <c r="M55" s="47">
        <f t="shared" si="12"/>
        <v>18</v>
      </c>
      <c r="N55" s="48"/>
      <c r="O55" s="45"/>
      <c r="P55" s="45">
        <v>10</v>
      </c>
      <c r="Q55" s="45">
        <v>10</v>
      </c>
      <c r="R55" s="45">
        <v>10</v>
      </c>
      <c r="S55" s="45">
        <v>10</v>
      </c>
      <c r="T55" s="45" t="s">
        <v>54</v>
      </c>
      <c r="U55" s="45">
        <f>9+9</f>
        <v>18</v>
      </c>
      <c r="V55" s="49"/>
      <c r="W55" s="45" t="s">
        <v>98</v>
      </c>
      <c r="X55" s="45" t="s">
        <v>98</v>
      </c>
      <c r="Y55" s="45" t="s">
        <v>48</v>
      </c>
      <c r="Z55" s="45" t="s">
        <v>54</v>
      </c>
      <c r="AA55" s="45">
        <v>4</v>
      </c>
      <c r="AB55" s="45">
        <v>4</v>
      </c>
      <c r="AC55" s="45">
        <v>7</v>
      </c>
      <c r="AD55" s="45">
        <f>6+4+4</f>
        <v>14</v>
      </c>
      <c r="AE55" s="45">
        <v>9</v>
      </c>
      <c r="AF55" s="45">
        <v>7</v>
      </c>
      <c r="AG55" s="45">
        <v>7</v>
      </c>
      <c r="AH55" s="45"/>
      <c r="AI55" s="45"/>
      <c r="AJ55" s="45"/>
      <c r="AK55" s="45"/>
      <c r="AL55" s="46">
        <v>7</v>
      </c>
      <c r="AM55" s="50">
        <f t="shared" si="13"/>
        <v>117</v>
      </c>
      <c r="AN55" s="48"/>
      <c r="AO55" s="78">
        <v>4</v>
      </c>
      <c r="AP55" s="8">
        <v>3</v>
      </c>
      <c r="AQ55" s="78">
        <v>3</v>
      </c>
      <c r="AR55" s="8">
        <v>3</v>
      </c>
      <c r="AS55" s="8">
        <v>2</v>
      </c>
      <c r="AT55" s="47">
        <f t="shared" si="14"/>
        <v>15</v>
      </c>
      <c r="AU55" s="53"/>
      <c r="AV55" s="50"/>
      <c r="AW55" s="53"/>
      <c r="AX55" s="47"/>
      <c r="AY55" s="7"/>
      <c r="AZ55" s="47">
        <f t="shared" si="15"/>
        <v>0</v>
      </c>
      <c r="BA55" s="48"/>
      <c r="BB55" s="50">
        <f t="shared" si="16"/>
        <v>150</v>
      </c>
      <c r="BC55" s="48"/>
      <c r="BD55" s="54">
        <f t="shared" si="17"/>
        <v>0.5357142857142857</v>
      </c>
      <c r="BE55" s="55">
        <f t="shared" si="19"/>
        <v>5</v>
      </c>
    </row>
    <row r="56" spans="1:57" ht="24" customHeight="1" outlineLevel="2" x14ac:dyDescent="0.3">
      <c r="A56" s="41">
        <f t="shared" si="18"/>
        <v>21</v>
      </c>
      <c r="B56" s="42" t="s">
        <v>92</v>
      </c>
      <c r="C56" s="43">
        <v>2</v>
      </c>
      <c r="D56" s="45">
        <v>2</v>
      </c>
      <c r="E56" s="45">
        <v>2</v>
      </c>
      <c r="F56" s="45">
        <v>2</v>
      </c>
      <c r="G56" s="45">
        <v>2</v>
      </c>
      <c r="H56" s="45">
        <v>2</v>
      </c>
      <c r="I56" s="45" t="s">
        <v>89</v>
      </c>
      <c r="J56" s="45">
        <v>2</v>
      </c>
      <c r="K56" s="45">
        <v>2</v>
      </c>
      <c r="L56" s="46">
        <v>2</v>
      </c>
      <c r="M56" s="47">
        <f t="shared" si="12"/>
        <v>18</v>
      </c>
      <c r="N56" s="48"/>
      <c r="O56" s="45"/>
      <c r="P56" s="45">
        <v>10</v>
      </c>
      <c r="Q56" s="45" t="s">
        <v>48</v>
      </c>
      <c r="R56" s="45" t="s">
        <v>48</v>
      </c>
      <c r="S56" s="45" t="s">
        <v>45</v>
      </c>
      <c r="T56" s="45">
        <v>6</v>
      </c>
      <c r="U56" s="45" t="s">
        <v>45</v>
      </c>
      <c r="V56" s="49" t="s">
        <v>45</v>
      </c>
      <c r="W56" s="45" t="s">
        <v>45</v>
      </c>
      <c r="X56" s="45" t="s">
        <v>45</v>
      </c>
      <c r="Y56" s="45" t="s">
        <v>45</v>
      </c>
      <c r="Z56" s="45">
        <v>5</v>
      </c>
      <c r="AA56" s="45">
        <f>5+5</f>
        <v>10</v>
      </c>
      <c r="AB56" s="45"/>
      <c r="AC56" s="45">
        <f>4+4+5+6</f>
        <v>19</v>
      </c>
      <c r="AD56" s="45">
        <f>4+4+5</f>
        <v>13</v>
      </c>
      <c r="AE56" s="45" t="s">
        <v>45</v>
      </c>
      <c r="AF56" s="45" t="s">
        <v>45</v>
      </c>
      <c r="AG56" s="45">
        <f>4+5</f>
        <v>9</v>
      </c>
      <c r="AH56" s="45"/>
      <c r="AI56" s="45"/>
      <c r="AJ56" s="45"/>
      <c r="AK56" s="45"/>
      <c r="AL56" s="46" t="s">
        <v>45</v>
      </c>
      <c r="AM56" s="50">
        <f t="shared" si="13"/>
        <v>54</v>
      </c>
      <c r="AN56" s="48"/>
      <c r="AO56" s="78">
        <v>4</v>
      </c>
      <c r="AP56" s="8"/>
      <c r="AQ56" s="78">
        <v>4</v>
      </c>
      <c r="AR56" s="8">
        <v>4</v>
      </c>
      <c r="AS56" s="8">
        <v>2</v>
      </c>
      <c r="AT56" s="47">
        <f t="shared" si="14"/>
        <v>14</v>
      </c>
      <c r="AU56" s="53"/>
      <c r="AV56" s="50">
        <v>6</v>
      </c>
      <c r="AW56" s="53"/>
      <c r="AX56" s="47"/>
      <c r="AY56" s="7"/>
      <c r="AZ56" s="47">
        <f t="shared" si="15"/>
        <v>0</v>
      </c>
      <c r="BA56" s="48"/>
      <c r="BB56" s="50">
        <f t="shared" si="16"/>
        <v>92</v>
      </c>
      <c r="BC56" s="48"/>
      <c r="BD56" s="54">
        <f t="shared" si="17"/>
        <v>0.32857142857142857</v>
      </c>
      <c r="BE56" s="55">
        <f t="shared" si="19"/>
        <v>3</v>
      </c>
    </row>
    <row r="57" spans="1:57" ht="24.6" customHeight="1" outlineLevel="2" thickBot="1" x14ac:dyDescent="0.35">
      <c r="A57" s="83">
        <f>A56+1</f>
        <v>22</v>
      </c>
      <c r="B57" s="62" t="s">
        <v>94</v>
      </c>
      <c r="C57" s="63">
        <v>2</v>
      </c>
      <c r="D57" s="65">
        <v>2</v>
      </c>
      <c r="E57" s="65">
        <v>2</v>
      </c>
      <c r="F57" s="65">
        <v>2</v>
      </c>
      <c r="G57" s="65">
        <v>2</v>
      </c>
      <c r="H57" s="65" t="s">
        <v>45</v>
      </c>
      <c r="I57" s="65">
        <v>2</v>
      </c>
      <c r="J57" s="65">
        <v>2</v>
      </c>
      <c r="K57" s="65">
        <v>2</v>
      </c>
      <c r="L57" s="66">
        <v>2</v>
      </c>
      <c r="M57" s="67">
        <f t="shared" si="12"/>
        <v>16</v>
      </c>
      <c r="N57" s="68"/>
      <c r="O57" s="65"/>
      <c r="P57" s="65"/>
      <c r="Q57" s="65">
        <f>9+10</f>
        <v>19</v>
      </c>
      <c r="R57" s="65">
        <v>10</v>
      </c>
      <c r="S57" s="65">
        <f>9+8</f>
        <v>17</v>
      </c>
      <c r="T57" s="65"/>
      <c r="U57" s="65"/>
      <c r="V57" s="84">
        <f>9+9</f>
        <v>18</v>
      </c>
      <c r="W57" s="65" t="s">
        <v>45</v>
      </c>
      <c r="X57" s="65" t="s">
        <v>45</v>
      </c>
      <c r="Y57" s="65">
        <f>8+9</f>
        <v>17</v>
      </c>
      <c r="Z57" s="65" t="s">
        <v>54</v>
      </c>
      <c r="AA57" s="65"/>
      <c r="AB57" s="65"/>
      <c r="AC57" s="65">
        <v>7</v>
      </c>
      <c r="AD57" s="65">
        <f>7+9</f>
        <v>16</v>
      </c>
      <c r="AE57" s="65"/>
      <c r="AF57" s="65">
        <v>10</v>
      </c>
      <c r="AG57" s="65"/>
      <c r="AH57" s="65">
        <v>7</v>
      </c>
      <c r="AI57" s="65">
        <f>7+5+9</f>
        <v>21</v>
      </c>
      <c r="AJ57" s="65">
        <v>9</v>
      </c>
      <c r="AK57" s="65"/>
      <c r="AL57" s="66"/>
      <c r="AM57" s="69">
        <f t="shared" si="13"/>
        <v>147</v>
      </c>
      <c r="AN57" s="68"/>
      <c r="AO57" s="85">
        <v>0</v>
      </c>
      <c r="AP57" s="72">
        <v>3</v>
      </c>
      <c r="AQ57" s="85">
        <v>4</v>
      </c>
      <c r="AR57" s="72">
        <v>2</v>
      </c>
      <c r="AS57" s="72">
        <v>4</v>
      </c>
      <c r="AT57" s="67">
        <f t="shared" si="14"/>
        <v>13</v>
      </c>
      <c r="AU57" s="75"/>
      <c r="AV57" s="69">
        <v>2</v>
      </c>
      <c r="AW57" s="75"/>
      <c r="AX57" s="67"/>
      <c r="AY57" s="71"/>
      <c r="AZ57" s="67">
        <f t="shared" si="15"/>
        <v>0</v>
      </c>
      <c r="BA57" s="68"/>
      <c r="BB57" s="69">
        <f t="shared" si="16"/>
        <v>178</v>
      </c>
      <c r="BC57" s="68"/>
      <c r="BD57" s="76">
        <f t="shared" si="17"/>
        <v>0.63571428571428568</v>
      </c>
      <c r="BE57" s="77">
        <f>ROUND(BD57*10,0)</f>
        <v>6</v>
      </c>
    </row>
    <row r="58" spans="1:57" ht="24.6" customHeight="1" x14ac:dyDescent="0.4">
      <c r="B58" s="56" t="s">
        <v>96</v>
      </c>
      <c r="C58">
        <f>COUNTIF(C36:C57,"н")</f>
        <v>1</v>
      </c>
      <c r="D58">
        <f t="shared" ref="D58:L58" si="20">COUNTIF(D36:D57,"н")</f>
        <v>2</v>
      </c>
      <c r="E58">
        <f t="shared" si="20"/>
        <v>4</v>
      </c>
      <c r="F58">
        <f t="shared" si="20"/>
        <v>4</v>
      </c>
      <c r="G58">
        <f t="shared" si="20"/>
        <v>4</v>
      </c>
      <c r="H58">
        <f t="shared" si="20"/>
        <v>9</v>
      </c>
      <c r="I58">
        <f t="shared" si="20"/>
        <v>3</v>
      </c>
      <c r="J58">
        <f t="shared" si="20"/>
        <v>3</v>
      </c>
      <c r="K58">
        <f t="shared" si="20"/>
        <v>2</v>
      </c>
      <c r="L58">
        <f t="shared" si="20"/>
        <v>4</v>
      </c>
    </row>
    <row r="60" spans="1:57" ht="24.6" customHeight="1" x14ac:dyDescent="0.3">
      <c r="B60">
        <f ca="1">RANDBETWEEN(21,22)</f>
        <v>22</v>
      </c>
    </row>
    <row r="61" spans="1:57" ht="24.6" customHeight="1" x14ac:dyDescent="0.3">
      <c r="B61">
        <f ca="1">RANDBETWEEN(1,24)</f>
        <v>2</v>
      </c>
    </row>
    <row r="62" spans="1:57" ht="24.6" customHeight="1" x14ac:dyDescent="0.3">
      <c r="B62" t="s">
        <v>99</v>
      </c>
    </row>
    <row r="73" spans="1:1" ht="24.6" customHeight="1" x14ac:dyDescent="0.3">
      <c r="A73" t="s">
        <v>2</v>
      </c>
    </row>
  </sheetData>
  <autoFilter ref="A1:BE58" xr:uid="{00000000-0009-0000-0000-000006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53">
    <mergeCell ref="A1:BD1"/>
    <mergeCell ref="A4:B7"/>
    <mergeCell ref="C4:L4"/>
    <mergeCell ref="M4:M7"/>
    <mergeCell ref="N4:N7"/>
    <mergeCell ref="O4:AL4"/>
    <mergeCell ref="AM4:AM7"/>
    <mergeCell ref="AN4:AN7"/>
    <mergeCell ref="AO4:AS4"/>
    <mergeCell ref="AT4:AT7"/>
    <mergeCell ref="AU4:AU7"/>
    <mergeCell ref="AV4:AV7"/>
    <mergeCell ref="AW4:AW7"/>
    <mergeCell ref="AX4:AY4"/>
    <mergeCell ref="AZ4:AZ7"/>
    <mergeCell ref="BB4:BB7"/>
    <mergeCell ref="BC4:BC7"/>
    <mergeCell ref="BD4:BD7"/>
    <mergeCell ref="BE4:BE7"/>
    <mergeCell ref="AX5:AX7"/>
    <mergeCell ref="AY5:AY7"/>
    <mergeCell ref="BA4:BA7"/>
    <mergeCell ref="A32:B35"/>
    <mergeCell ref="C32:L32"/>
    <mergeCell ref="M32:M35"/>
    <mergeCell ref="N32:N35"/>
    <mergeCell ref="O32:AL32"/>
    <mergeCell ref="P7:Q7"/>
    <mergeCell ref="Y7:Z7"/>
    <mergeCell ref="AB7:AC7"/>
    <mergeCell ref="AF7:AG7"/>
    <mergeCell ref="AI7:AJ7"/>
    <mergeCell ref="AN32:AN35"/>
    <mergeCell ref="AO32:AS32"/>
    <mergeCell ref="AT32:AT35"/>
    <mergeCell ref="AU32:AU35"/>
    <mergeCell ref="AV32:AV35"/>
    <mergeCell ref="BD32:BD35"/>
    <mergeCell ref="BE32:BE35"/>
    <mergeCell ref="AX33:AX35"/>
    <mergeCell ref="AY33:AY35"/>
    <mergeCell ref="P35:Q35"/>
    <mergeCell ref="Y35:Z35"/>
    <mergeCell ref="AB35:AC35"/>
    <mergeCell ref="AF35:AG35"/>
    <mergeCell ref="AI35:AJ35"/>
    <mergeCell ref="AW32:AW35"/>
    <mergeCell ref="AX32:AY32"/>
    <mergeCell ref="AZ32:AZ35"/>
    <mergeCell ref="BA32:BA35"/>
    <mergeCell ref="BB32:BB35"/>
    <mergeCell ref="BC32:BC35"/>
    <mergeCell ref="AM32:AM35"/>
  </mergeCells>
  <conditionalFormatting sqref="BF31">
    <cfRule type="expression" dxfId="41" priority="79">
      <formula>#REF!="СИЛ"</formula>
    </cfRule>
  </conditionalFormatting>
  <conditionalFormatting sqref="A16:A29 C16:V16 A13:V13 C22:V22 A9:V10 C19:V20 C25:U29 A14:U15 A8:BE8 X22:BE22 C23:BE24 A11:BE12 C21:BE21 X19:BE20 A30:BE31 A36:BE57 X13:BE16 X9:BE10 C17:BE18 Y25:BE29">
    <cfRule type="expression" dxfId="19" priority="18">
      <formula>$B8="СИЛ"</formula>
    </cfRule>
  </conditionalFormatting>
  <conditionalFormatting sqref="B58">
    <cfRule type="expression" dxfId="18" priority="17">
      <formula>$B58="СИЛ"</formula>
    </cfRule>
  </conditionalFormatting>
  <conditionalFormatting sqref="B21:B23 B25:B29">
    <cfRule type="expression" dxfId="17" priority="19">
      <formula>$B22="СИЛ"</formula>
    </cfRule>
  </conditionalFormatting>
  <conditionalFormatting sqref="B24">
    <cfRule type="expression" dxfId="16" priority="16">
      <formula>$B24="СИЛ"</formula>
    </cfRule>
  </conditionalFormatting>
  <conditionalFormatting sqref="B17">
    <cfRule type="expression" dxfId="15" priority="15">
      <formula>$B18="СИЛ"</formula>
    </cfRule>
  </conditionalFormatting>
  <conditionalFormatting sqref="B16">
    <cfRule type="expression" dxfId="14" priority="14">
      <formula>$B16="СИЛ"</formula>
    </cfRule>
  </conditionalFormatting>
  <conditionalFormatting sqref="B18">
    <cfRule type="expression" dxfId="13" priority="13">
      <formula>$B18="СИЛ"</formula>
    </cfRule>
  </conditionalFormatting>
  <conditionalFormatting sqref="B19">
    <cfRule type="expression" dxfId="12" priority="12">
      <formula>$B19="СИЛ"</formula>
    </cfRule>
  </conditionalFormatting>
  <conditionalFormatting sqref="B20">
    <cfRule type="expression" dxfId="11" priority="11">
      <formula>$B20="СИЛ"</formula>
    </cfRule>
  </conditionalFormatting>
  <conditionalFormatting sqref="W9">
    <cfRule type="expression" dxfId="10" priority="20">
      <formula>$B16="СИЛ"</formula>
    </cfRule>
  </conditionalFormatting>
  <conditionalFormatting sqref="W19">
    <cfRule type="expression" dxfId="9" priority="10">
      <formula>$B19="СИЛ"</formula>
    </cfRule>
  </conditionalFormatting>
  <conditionalFormatting sqref="W22">
    <cfRule type="expression" dxfId="8" priority="9">
      <formula>$B22="СИЛ"</formula>
    </cfRule>
  </conditionalFormatting>
  <conditionalFormatting sqref="W13">
    <cfRule type="expression" dxfId="7" priority="8">
      <formula>$B13="СИЛ"</formula>
    </cfRule>
  </conditionalFormatting>
  <conditionalFormatting sqref="W16">
    <cfRule type="expression" dxfId="6" priority="7">
      <formula>$B16="СИЛ"</formula>
    </cfRule>
  </conditionalFormatting>
  <conditionalFormatting sqref="W10">
    <cfRule type="expression" dxfId="5" priority="6">
      <formula>$B10="СИЛ"</formula>
    </cfRule>
  </conditionalFormatting>
  <conditionalFormatting sqref="V14:W14">
    <cfRule type="expression" dxfId="4" priority="5">
      <formula>$B14="СИЛ"</formula>
    </cfRule>
  </conditionalFormatting>
  <conditionalFormatting sqref="V15:W15">
    <cfRule type="expression" dxfId="3" priority="4">
      <formula>$B15="СИЛ"</formula>
    </cfRule>
  </conditionalFormatting>
  <conditionalFormatting sqref="W20">
    <cfRule type="expression" dxfId="2" priority="3">
      <formula>$B20="СИЛ"</formula>
    </cfRule>
  </conditionalFormatting>
  <conditionalFormatting sqref="W29">
    <cfRule type="expression" dxfId="1" priority="1">
      <formula>$B29="СИЛ"</formula>
    </cfRule>
  </conditionalFormatting>
  <conditionalFormatting sqref="V25:X28 V29 X29">
    <cfRule type="expression" dxfId="0" priority="2">
      <formula>$B25="СИЛ"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</dc:creator>
  <cp:lastModifiedBy>SIL</cp:lastModifiedBy>
  <dcterms:created xsi:type="dcterms:W3CDTF">2020-12-04T16:31:04Z</dcterms:created>
  <dcterms:modified xsi:type="dcterms:W3CDTF">2020-12-29T16:06:08Z</dcterms:modified>
</cp:coreProperties>
</file>